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115" windowHeight="7740"/>
  </bookViews>
  <sheets>
    <sheet name="ORÇAMENTO" sheetId="1" r:id="rId1"/>
    <sheet name="CRONOGRAMA FISICO FINANCEIRO" sheetId="2" r:id="rId2"/>
    <sheet name="COMPOSIÇÃO 1" sheetId="3" r:id="rId3"/>
  </sheets>
  <definedNames>
    <definedName name="_xlnm.Print_Area" localSheetId="1">'CRONOGRAMA FISICO FINANCEIRO'!$A$1:$I$24</definedName>
    <definedName name="_xlnm.Print_Area" localSheetId="0">ORÇAMENTO!$A$1:$K$42</definedName>
  </definedNames>
  <calcPr calcId="125725"/>
</workbook>
</file>

<file path=xl/calcChain.xml><?xml version="1.0" encoding="utf-8"?>
<calcChain xmlns="http://schemas.openxmlformats.org/spreadsheetml/2006/main">
  <c r="Z17" i="3"/>
  <c r="Z46"/>
  <c r="J29" i="1"/>
  <c r="J28"/>
  <c r="Y64" i="3" l="1"/>
  <c r="Y62"/>
  <c r="Y49"/>
  <c r="Y20"/>
  <c r="U60"/>
  <c r="K16" i="1" l="1"/>
  <c r="H32"/>
  <c r="I32" s="1"/>
  <c r="J32" s="1"/>
  <c r="K31" s="1"/>
  <c r="U30" i="3"/>
  <c r="U29"/>
  <c r="U28"/>
  <c r="U27"/>
  <c r="U25"/>
  <c r="U24"/>
  <c r="U23"/>
  <c r="U22"/>
  <c r="U21"/>
  <c r="U20"/>
  <c r="U19"/>
  <c r="U18"/>
  <c r="Z62" s="1"/>
  <c r="Z64" s="1"/>
  <c r="U17"/>
  <c r="U16"/>
  <c r="H26" i="1"/>
  <c r="I26" s="1"/>
  <c r="J26" s="1"/>
  <c r="K24" s="1"/>
  <c r="D26"/>
  <c r="U31" i="3" l="1"/>
  <c r="K34" i="1"/>
  <c r="C16" i="2" s="1"/>
  <c r="B12"/>
  <c r="B13"/>
  <c r="B14"/>
  <c r="B15"/>
  <c r="B16"/>
  <c r="B11"/>
  <c r="C12"/>
  <c r="K13" i="1"/>
  <c r="C11" i="2" s="1"/>
  <c r="H22" i="1"/>
  <c r="H21"/>
  <c r="I21" s="1"/>
  <c r="J21" l="1"/>
  <c r="E12" i="2"/>
  <c r="H20"/>
  <c r="E11" l="1"/>
  <c r="I22" i="1" l="1"/>
  <c r="J22" s="1"/>
  <c r="K20" l="1"/>
  <c r="K37" s="1"/>
  <c r="E16" i="2"/>
  <c r="G16"/>
  <c r="L6" i="1" l="1"/>
  <c r="L37"/>
  <c r="C13" i="2"/>
  <c r="E13" s="1"/>
  <c r="J38" i="1"/>
  <c r="G7" i="2" s="1"/>
  <c r="D3" i="1"/>
  <c r="G13" i="2" l="1"/>
  <c r="C14"/>
  <c r="C15"/>
  <c r="E14" l="1"/>
  <c r="G14"/>
  <c r="C18"/>
  <c r="C22" s="1"/>
  <c r="E15"/>
  <c r="G15"/>
  <c r="E18" l="1"/>
  <c r="E20" s="1"/>
  <c r="G18"/>
  <c r="G20" l="1"/>
  <c r="F19"/>
  <c r="D19"/>
</calcChain>
</file>

<file path=xl/sharedStrings.xml><?xml version="1.0" encoding="utf-8"?>
<sst xmlns="http://schemas.openxmlformats.org/spreadsheetml/2006/main" count="189" uniqueCount="133">
  <si>
    <t>m²</t>
  </si>
  <si>
    <t>m</t>
  </si>
  <si>
    <t>R$ -unit.</t>
  </si>
  <si>
    <t>R$ -unit</t>
  </si>
  <si>
    <t>ítem</t>
  </si>
  <si>
    <t>qde.</t>
  </si>
  <si>
    <t>unid.</t>
  </si>
  <si>
    <t>materiais</t>
  </si>
  <si>
    <t>mão de obra</t>
  </si>
  <si>
    <t>MAT+MO</t>
  </si>
  <si>
    <t>R$ -total (C/BDI)</t>
  </si>
  <si>
    <t>Total Geral</t>
  </si>
  <si>
    <t>Remoção e empilhamento de telhas para futuro reaproveitamento.</t>
  </si>
  <si>
    <t>BARRACÃO: AVIÁRIO</t>
  </si>
  <si>
    <t>Local: CLM - VETERINÁRIA</t>
  </si>
  <si>
    <t>COD.</t>
  </si>
  <si>
    <t>Serviço: Troca do telhado com reparos no madeiramento.</t>
  </si>
  <si>
    <t>Dimensão do barracão: (12,0 x 125,0)m  = 1500,0m²</t>
  </si>
  <si>
    <t>Valor máximo: R$ 150.000,00</t>
  </si>
  <si>
    <t>Dados:</t>
  </si>
  <si>
    <t>área do telhado =</t>
  </si>
  <si>
    <t>Comprimento do telhado=</t>
  </si>
  <si>
    <t>Largura (real) do telhado=</t>
  </si>
  <si>
    <t/>
  </si>
  <si>
    <t>REPARO NA ALVENARIA DO EITÃO</t>
  </si>
  <si>
    <t>Universidade Estadual do Norte do Paraná - UENP</t>
  </si>
  <si>
    <t xml:space="preserve">                                      Decreto Estadual n.º3909, Publicado no Diario Oficial do Estado do     Paraná em 01/12/08</t>
  </si>
  <si>
    <t>CRONOGRAMA FÍSICO-FINANCEIRO</t>
  </si>
  <si>
    <t>OBRA</t>
  </si>
  <si>
    <t>DATA:</t>
  </si>
  <si>
    <t>LOCAL</t>
  </si>
  <si>
    <t>UENP-CORNÉLIO</t>
  </si>
  <si>
    <t xml:space="preserve">VALOR DA OBRA: </t>
  </si>
  <si>
    <t>ITEM</t>
  </si>
  <si>
    <t>DESCRIÇÃO DOS SERVIÇOS</t>
  </si>
  <si>
    <t>VALOR DOS SERVIÇOS</t>
  </si>
  <si>
    <t>SERVIÇOS A EXECUTAR</t>
  </si>
  <si>
    <t>1.º MÊS</t>
  </si>
  <si>
    <t>2.º MÊS</t>
  </si>
  <si>
    <t>3.º MÊS</t>
  </si>
  <si>
    <t>TOTAL SIMPLES EM R$</t>
  </si>
  <si>
    <t>TOTAL ACUMULADO EM %</t>
  </si>
  <si>
    <t>TOTAL ACUMULADO EM R$</t>
  </si>
  <si>
    <t xml:space="preserve">Valor Total = </t>
  </si>
  <si>
    <t xml:space="preserve">Prazo de execução = </t>
  </si>
  <si>
    <t>2 meses</t>
  </si>
  <si>
    <t xml:space="preserve">                            CLM - Campus Bandeirantes PR</t>
  </si>
  <si>
    <t>TELHADO DO AVIÁRIO</t>
  </si>
  <si>
    <t>Descrição dos serviços: Fornecimento e mão de obra</t>
  </si>
  <si>
    <t>(COMPOSIÇÃO REPRESENTATIVA) DO SERVIÇO DE EMBOÇO/MASSA ÚNICA, APLICADO MANUALMENTE, TRAÇO 1:2:8, EM BETONEIRA DE 400L, PAREDES INTERNAS, COM EXECUÇÃO DE  TALISCAS, EDIFICAÇÃO HABITACIONAL UNIFAMILIAR (CASAS) E EDIFICAÇÃO PÚBLICA PADRÃO.</t>
  </si>
  <si>
    <t>REMOÇÕES</t>
  </si>
  <si>
    <t>REPAROS</t>
  </si>
  <si>
    <t>4.1</t>
  </si>
  <si>
    <t>4.2</t>
  </si>
  <si>
    <t>6.1</t>
  </si>
  <si>
    <t>FINALIZAÇÃO</t>
  </si>
  <si>
    <t>Total do ítem</t>
  </si>
  <si>
    <t>COBERTURA</t>
  </si>
  <si>
    <t>3.2</t>
  </si>
  <si>
    <t>3.3</t>
  </si>
  <si>
    <t>(*)</t>
  </si>
  <si>
    <t>REPAROS NA TRAMA DE MADEIRA COMPOSTA POR TERÇAS PARA TELHADOS DE ATÉ 2 ÁGUAS PARA TELHA ONDULADA DE FIBROCIMENTO, METÁLICA, PLÁSTICA OU TERMOACÚSTICA, INCLUSO TRANSPORTE, COM  REAPROVEIRTAMENTO DE MATERIAL</t>
  </si>
  <si>
    <r>
      <t>2.2</t>
    </r>
    <r>
      <rPr>
        <vertAlign val="superscript"/>
        <sz val="8"/>
        <color theme="1"/>
        <rFont val="Calibri"/>
        <family val="2"/>
        <scheme val="minor"/>
      </rPr>
      <t xml:space="preserve"> (*)</t>
    </r>
  </si>
  <si>
    <t>NOTA: Na copmposição dos itens de reparos das tesouras e terças, fez-se a consideração com materiais de reaproveitamento.</t>
  </si>
  <si>
    <t>nota:</t>
  </si>
  <si>
    <t>A empresa construtora poderá apresentar o cronograma de serviços alternativo, desde que mantenham o valor máximo, qualidade e o prazo de execução.</t>
  </si>
  <si>
    <t>R$</t>
  </si>
  <si>
    <t>R$ -sub_ ítem c/ BDI</t>
  </si>
  <si>
    <t>Sistemas evaporativo com 2 lados de 10,97m</t>
  </si>
  <si>
    <t xml:space="preserve">BDI = </t>
  </si>
  <si>
    <t>COMP.1</t>
  </si>
  <si>
    <r>
      <t>Avi</t>
    </r>
    <r>
      <rPr>
        <b/>
        <i/>
        <sz val="48"/>
        <color indexed="57"/>
        <rFont val="Times New Roman"/>
        <family val="1"/>
      </rPr>
      <t>par</t>
    </r>
  </si>
  <si>
    <t>Representante</t>
  </si>
  <si>
    <t>Avipar Equipamentos Agropecuários LTDA</t>
  </si>
  <si>
    <t>Av. Marciano de Barros 1361 Bairro Estação</t>
  </si>
  <si>
    <t>Jacarezinho - PR  CNPJ 16.523.739/0001-18</t>
  </si>
  <si>
    <t>Fone/Fax (43) 3525-0007</t>
  </si>
  <si>
    <t>Cliente:</t>
  </si>
  <si>
    <t>Uenp  (Prof. Marcos)</t>
  </si>
  <si>
    <t>Data:</t>
  </si>
  <si>
    <t>Endereço:</t>
  </si>
  <si>
    <t>Bairro:</t>
  </si>
  <si>
    <t xml:space="preserve">CEP: </t>
  </si>
  <si>
    <t xml:space="preserve">Município: </t>
  </si>
  <si>
    <t>Bandeirantes</t>
  </si>
  <si>
    <t xml:space="preserve">Fone: </t>
  </si>
  <si>
    <t xml:space="preserve">UF: </t>
  </si>
  <si>
    <t>PR</t>
  </si>
  <si>
    <t xml:space="preserve">CNPJ/CPF: </t>
  </si>
  <si>
    <t>Celular:</t>
  </si>
  <si>
    <t>43 999164293</t>
  </si>
  <si>
    <t>E-Mail:</t>
  </si>
  <si>
    <t>Cad. Pró:</t>
  </si>
  <si>
    <t>Integ.</t>
  </si>
  <si>
    <t>Tamanho AV</t>
  </si>
  <si>
    <t>125x12</t>
  </si>
  <si>
    <t>Qut.</t>
  </si>
  <si>
    <t>Discrição dos Produtos</t>
  </si>
  <si>
    <t>Fornecedor</t>
  </si>
  <si>
    <t>Cod. Finame</t>
  </si>
  <si>
    <t>Valor Unitario</t>
  </si>
  <si>
    <t>Valor</t>
  </si>
  <si>
    <t>Sistema de forração aviário 125x12 com rebaixamento</t>
  </si>
  <si>
    <t>Sistema de cortinado externo preta prata</t>
  </si>
  <si>
    <t xml:space="preserve">Sistema de cortinado interno preta </t>
  </si>
  <si>
    <t>Painel de controle com grupos de exaustor, motoredudor</t>
  </si>
  <si>
    <t>l</t>
  </si>
  <si>
    <t>Sistema de inlet (28 peças)</t>
  </si>
  <si>
    <t>Adequação de eletrica para climatização e iluminação  led</t>
  </si>
  <si>
    <t>Reparos  e alinhamento nas tesouras ,com reaprovietamento de material e complementação de suprimento</t>
  </si>
  <si>
    <r>
      <t>2.3</t>
    </r>
    <r>
      <rPr>
        <vertAlign val="superscript"/>
        <sz val="8"/>
        <color theme="1"/>
        <rFont val="Calibri"/>
        <family val="2"/>
        <scheme val="minor"/>
      </rPr>
      <t>(*)</t>
    </r>
  </si>
  <si>
    <t>EXECUÇÃO DE TRAVAMENTO / FIXAÇÃO DE PLACAS DO SISTEMA EVAPORATIVO</t>
  </si>
  <si>
    <t>EXECUÇÃO DE PASSEIO (CALÇADA) OU PISO DE CONCRETO COM CONCRETO MOLDADO IN LOCO, FEITO EM OBRA, ACABAMENTO CONVENCIONAL, ESPESSURA 6 CM, ARMADO. AF_07/2016</t>
  </si>
  <si>
    <t>BASE DE CONCRETO PARA PLACAS DE SISTEMA EVAPORATIVO: 2 X (11,0 X 1,0 X 0,06)m</t>
  </si>
  <si>
    <t>5.1</t>
  </si>
  <si>
    <t>08885100/0004-05</t>
  </si>
  <si>
    <t>TECNOAVES</t>
  </si>
  <si>
    <t xml:space="preserve">NÃO TEM </t>
  </si>
  <si>
    <t>AVECLIMA</t>
  </si>
  <si>
    <t>INOBRAM</t>
  </si>
  <si>
    <t>C/ 28 INLETS</t>
  </si>
  <si>
    <t>AVILUX</t>
  </si>
  <si>
    <t xml:space="preserve">Mao de obra </t>
  </si>
  <si>
    <t>LIMPEZA FINAL , BOTA FORA, IMPREVISTOS</t>
  </si>
  <si>
    <t>4.3</t>
  </si>
  <si>
    <t>COM ARREDONDAMENTO=</t>
  </si>
  <si>
    <t>MÉDIAS</t>
  </si>
  <si>
    <t>CJ .</t>
  </si>
  <si>
    <t>SISTEMA DE EVAPORAÇÃO E CORTINAMENTO INTERNO</t>
  </si>
  <si>
    <t xml:space="preserve"> CUMEEIRA AÇO/ALUMÍNIO E = 0,43 MM - TRAPEZOIDAL - MESMO MATERIAL DA TELHA</t>
  </si>
  <si>
    <t xml:space="preserve"> TELHAMENTO COM TELHA DE AÇO/ALUMÍNIO E = 0,43 MM, TRAPEZOIDAL COM ATÉ 2 ÁGUAS, INCLUSO IÇAMENTO. </t>
  </si>
  <si>
    <t>SISTEMA DE CORTINADO EXTERNO -190 micras PRETA/PRATA  (CONJUNTO PARA ÁREA DE 1.805,00m²)</t>
  </si>
  <si>
    <t>SISTEMA EVAPORATIVO COOLING  COMPLETO, COM BOMBA,  COMPOSTO DE PLACAS DE CELULOSE, COM PROTEÇÃO ULTRAVIOLETA  COM 2  LADOS DE 10,97m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</si>
</sst>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  <numFmt numFmtId="167" formatCode="_-[$R$-416]\ * #,##0.00_-;\-[$R$-416]\ * #,##0.00_-;_-[$R$-416]\ 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indexed="8"/>
      <name val="UniversalBlack"/>
      <family val="2"/>
    </font>
    <font>
      <sz val="12"/>
      <name val="Calibri"/>
      <family val="2"/>
      <scheme val="minor"/>
    </font>
    <font>
      <b/>
      <sz val="13"/>
      <color indexed="8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0.4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Tahoma"/>
      <family val="2"/>
    </font>
    <font>
      <b/>
      <i/>
      <sz val="48"/>
      <color indexed="48"/>
      <name val="Times New Roman"/>
      <family val="1"/>
    </font>
    <font>
      <b/>
      <i/>
      <sz val="48"/>
      <color indexed="57"/>
      <name val="Times New Roman"/>
      <family val="1"/>
    </font>
    <font>
      <sz val="10"/>
      <name val="Arial"/>
      <family val="2"/>
    </font>
    <font>
      <i/>
      <sz val="9"/>
      <name val="Arial"/>
      <family val="2"/>
    </font>
    <font>
      <b/>
      <sz val="10"/>
      <name val="Calibri"/>
      <family val="2"/>
    </font>
    <font>
      <sz val="9"/>
      <name val="Arial"/>
      <family val="2"/>
    </font>
    <font>
      <sz val="10"/>
      <name val="Calibri"/>
      <family val="2"/>
    </font>
    <font>
      <b/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</cellStyleXfs>
  <cellXfs count="335">
    <xf numFmtId="0" fontId="0" fillId="0" borderId="0" xfId="0"/>
    <xf numFmtId="43" fontId="0" fillId="0" borderId="0" xfId="1" applyFont="1"/>
    <xf numFmtId="0" fontId="0" fillId="0" borderId="2" xfId="0" applyBorder="1"/>
    <xf numFmtId="0" fontId="0" fillId="0" borderId="4" xfId="0" applyBorder="1"/>
    <xf numFmtId="43" fontId="0" fillId="0" borderId="4" xfId="1" applyFont="1" applyBorder="1"/>
    <xf numFmtId="43" fontId="0" fillId="0" borderId="7" xfId="1" applyFont="1" applyBorder="1"/>
    <xf numFmtId="43" fontId="0" fillId="0" borderId="2" xfId="1" applyFont="1" applyBorder="1" applyAlignment="1">
      <alignment horizontal="center"/>
    </xf>
    <xf numFmtId="43" fontId="0" fillId="0" borderId="2" xfId="1" applyFont="1" applyBorder="1" applyAlignment="1">
      <alignment horizontal="center" wrapText="1"/>
    </xf>
    <xf numFmtId="43" fontId="0" fillId="0" borderId="2" xfId="1" applyFont="1" applyFill="1" applyBorder="1" applyAlignment="1">
      <alignment horizontal="center" wrapText="1"/>
    </xf>
    <xf numFmtId="43" fontId="0" fillId="0" borderId="0" xfId="0" applyNumberForma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43" fontId="0" fillId="0" borderId="13" xfId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43" fontId="0" fillId="0" borderId="0" xfId="1" applyFont="1" applyBorder="1"/>
    <xf numFmtId="0" fontId="0" fillId="0" borderId="17" xfId="0" applyBorder="1"/>
    <xf numFmtId="0" fontId="0" fillId="0" borderId="12" xfId="0" applyBorder="1"/>
    <xf numFmtId="43" fontId="0" fillId="0" borderId="12" xfId="1" applyFont="1" applyBorder="1"/>
    <xf numFmtId="0" fontId="0" fillId="0" borderId="18" xfId="0" applyBorder="1"/>
    <xf numFmtId="164" fontId="0" fillId="0" borderId="4" xfId="1" applyNumberFormat="1" applyFont="1" applyBorder="1" applyAlignment="1">
      <alignment horizontal="center" vertical="center"/>
    </xf>
    <xf numFmtId="43" fontId="0" fillId="0" borderId="5" xfId="0" applyNumberFormat="1" applyBorder="1"/>
    <xf numFmtId="0" fontId="0" fillId="0" borderId="4" xfId="0" applyBorder="1" applyAlignment="1">
      <alignment wrapText="1"/>
    </xf>
    <xf numFmtId="43" fontId="0" fillId="0" borderId="5" xfId="1" applyFont="1" applyBorder="1"/>
    <xf numFmtId="0" fontId="0" fillId="0" borderId="24" xfId="0" applyBorder="1"/>
    <xf numFmtId="43" fontId="0" fillId="0" borderId="24" xfId="1" applyFont="1" applyBorder="1"/>
    <xf numFmtId="0" fontId="2" fillId="0" borderId="9" xfId="0" applyFont="1" applyFill="1" applyBorder="1"/>
    <xf numFmtId="0" fontId="4" fillId="0" borderId="10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7" fillId="0" borderId="1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17" xfId="0" applyFont="1" applyFill="1" applyBorder="1"/>
    <xf numFmtId="0" fontId="6" fillId="0" borderId="37" xfId="0" applyFont="1" applyFill="1" applyBorder="1" applyAlignment="1">
      <alignment horizontal="center"/>
    </xf>
    <xf numFmtId="0" fontId="0" fillId="0" borderId="35" xfId="0" applyBorder="1"/>
    <xf numFmtId="0" fontId="6" fillId="0" borderId="38" xfId="0" applyFont="1" applyFill="1" applyBorder="1" applyAlignment="1">
      <alignment horizontal="right"/>
    </xf>
    <xf numFmtId="165" fontId="8" fillId="0" borderId="2" xfId="0" applyNumberFormat="1" applyFont="1" applyFill="1" applyBorder="1"/>
    <xf numFmtId="43" fontId="8" fillId="0" borderId="35" xfId="1" applyFont="1" applyFill="1" applyBorder="1"/>
    <xf numFmtId="43" fontId="8" fillId="0" borderId="36" xfId="1" applyFont="1" applyFill="1" applyBorder="1"/>
    <xf numFmtId="4" fontId="6" fillId="0" borderId="2" xfId="0" applyNumberFormat="1" applyFont="1" applyFill="1" applyBorder="1"/>
    <xf numFmtId="9" fontId="6" fillId="0" borderId="35" xfId="2" applyFont="1" applyFill="1" applyBorder="1"/>
    <xf numFmtId="4" fontId="6" fillId="0" borderId="36" xfId="0" applyNumberFormat="1" applyFont="1" applyFill="1" applyBorder="1"/>
    <xf numFmtId="0" fontId="6" fillId="0" borderId="2" xfId="0" applyFont="1" applyFill="1" applyBorder="1"/>
    <xf numFmtId="43" fontId="6" fillId="0" borderId="35" xfId="1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/>
    <xf numFmtId="4" fontId="6" fillId="0" borderId="17" xfId="0" applyNumberFormat="1" applyFont="1" applyFill="1" applyBorder="1"/>
    <xf numFmtId="0" fontId="0" fillId="0" borderId="9" xfId="0" applyFont="1" applyFill="1" applyBorder="1"/>
    <xf numFmtId="0" fontId="6" fillId="0" borderId="15" xfId="0" applyFont="1" applyFill="1" applyBorder="1" applyAlignment="1">
      <alignment horizontal="right"/>
    </xf>
    <xf numFmtId="165" fontId="0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16" xfId="0" applyFont="1" applyFill="1" applyBorder="1"/>
    <xf numFmtId="0" fontId="9" fillId="0" borderId="20" xfId="0" applyFont="1" applyBorder="1" applyAlignment="1">
      <alignment horizontal="left" wrapText="1"/>
    </xf>
    <xf numFmtId="0" fontId="6" fillId="0" borderId="0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164" fontId="0" fillId="0" borderId="13" xfId="1" applyNumberFormat="1" applyFont="1" applyBorder="1" applyAlignment="1">
      <alignment horizontal="center" vertical="center"/>
    </xf>
    <xf numFmtId="0" fontId="0" fillId="0" borderId="25" xfId="0" applyBorder="1"/>
    <xf numFmtId="0" fontId="0" fillId="0" borderId="12" xfId="0" applyBorder="1" applyAlignment="1">
      <alignment vertical="top" wrapText="1"/>
    </xf>
    <xf numFmtId="0" fontId="0" fillId="0" borderId="13" xfId="0" applyFont="1" applyBorder="1" applyAlignment="1">
      <alignment horizontal="left" wrapText="1"/>
    </xf>
    <xf numFmtId="43" fontId="0" fillId="0" borderId="13" xfId="1" applyFont="1" applyBorder="1" applyAlignment="1">
      <alignment horizontal="center"/>
    </xf>
    <xf numFmtId="43" fontId="0" fillId="0" borderId="14" xfId="0" applyNumberFormat="1" applyBorder="1"/>
    <xf numFmtId="164" fontId="0" fillId="0" borderId="37" xfId="1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10" xfId="0" applyBorder="1" applyAlignment="1">
      <alignment horizontal="right" vertical="center"/>
    </xf>
    <xf numFmtId="164" fontId="0" fillId="0" borderId="22" xfId="1" applyNumberFormat="1" applyFont="1" applyBorder="1" applyAlignment="1">
      <alignment horizontal="right" vertical="center"/>
    </xf>
    <xf numFmtId="164" fontId="0" fillId="0" borderId="2" xfId="1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3" xfId="0" applyBorder="1" applyAlignment="1">
      <alignment horizontal="right" vertical="center"/>
    </xf>
    <xf numFmtId="43" fontId="0" fillId="0" borderId="0" xfId="0" applyNumberFormat="1" applyAlignment="1">
      <alignment horizontal="right" vertical="center"/>
    </xf>
    <xf numFmtId="43" fontId="0" fillId="0" borderId="0" xfId="1" applyFont="1" applyAlignment="1">
      <alignment horizontal="right" vertical="center"/>
    </xf>
    <xf numFmtId="164" fontId="0" fillId="0" borderId="26" xfId="1" applyNumberFormat="1" applyFont="1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wrapText="1"/>
    </xf>
    <xf numFmtId="43" fontId="0" fillId="0" borderId="27" xfId="1" applyFont="1" applyBorder="1" applyAlignment="1">
      <alignment horizontal="center"/>
    </xf>
    <xf numFmtId="0" fontId="0" fillId="0" borderId="27" xfId="0" applyBorder="1"/>
    <xf numFmtId="43" fontId="0" fillId="0" borderId="27" xfId="1" applyFont="1" applyBorder="1"/>
    <xf numFmtId="43" fontId="0" fillId="0" borderId="27" xfId="0" applyNumberFormat="1" applyBorder="1"/>
    <xf numFmtId="43" fontId="0" fillId="0" borderId="28" xfId="0" applyNumberFormat="1" applyBorder="1"/>
    <xf numFmtId="164" fontId="0" fillId="0" borderId="6" xfId="1" applyNumberFormat="1" applyFont="1" applyBorder="1" applyAlignment="1">
      <alignment horizontal="right" vertical="center"/>
    </xf>
    <xf numFmtId="0" fontId="0" fillId="0" borderId="7" xfId="0" applyBorder="1" applyAlignment="1">
      <alignment wrapText="1"/>
    </xf>
    <xf numFmtId="43" fontId="0" fillId="0" borderId="7" xfId="1" applyFont="1" applyBorder="1" applyAlignment="1">
      <alignment horizontal="center"/>
    </xf>
    <xf numFmtId="0" fontId="0" fillId="0" borderId="7" xfId="0" applyBorder="1"/>
    <xf numFmtId="43" fontId="0" fillId="0" borderId="8" xfId="0" applyNumberFormat="1" applyBorder="1"/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wrapText="1"/>
    </xf>
    <xf numFmtId="164" fontId="0" fillId="0" borderId="27" xfId="1" applyNumberFormat="1" applyFont="1" applyBorder="1" applyAlignment="1">
      <alignment horizontal="center" vertical="center"/>
    </xf>
    <xf numFmtId="43" fontId="0" fillId="0" borderId="10" xfId="1" applyFont="1" applyBorder="1"/>
    <xf numFmtId="0" fontId="0" fillId="0" borderId="11" xfId="0" applyBorder="1" applyAlignment="1">
      <alignment vertical="top" wrapText="1"/>
    </xf>
    <xf numFmtId="164" fontId="0" fillId="0" borderId="1" xfId="1" applyNumberFormat="1" applyFont="1" applyBorder="1" applyAlignment="1">
      <alignment horizontal="right" vertical="center"/>
    </xf>
    <xf numFmtId="164" fontId="0" fillId="0" borderId="39" xfId="1" applyNumberFormat="1" applyFont="1" applyBorder="1" applyAlignment="1">
      <alignment horizontal="center" vertical="center"/>
    </xf>
    <xf numFmtId="0" fontId="0" fillId="0" borderId="39" xfId="0" applyBorder="1"/>
    <xf numFmtId="43" fontId="0" fillId="0" borderId="39" xfId="1" applyFont="1" applyBorder="1" applyAlignment="1">
      <alignment horizontal="center"/>
    </xf>
    <xf numFmtId="0" fontId="0" fillId="0" borderId="40" xfId="0" applyBorder="1"/>
    <xf numFmtId="164" fontId="0" fillId="0" borderId="3" xfId="1" applyNumberFormat="1" applyFont="1" applyBorder="1" applyAlignment="1">
      <alignment horizontal="right" vertical="center"/>
    </xf>
    <xf numFmtId="164" fontId="0" fillId="0" borderId="41" xfId="1" applyNumberFormat="1" applyFont="1" applyBorder="1" applyAlignment="1">
      <alignment horizontal="center" vertical="center"/>
    </xf>
    <xf numFmtId="0" fontId="0" fillId="0" borderId="41" xfId="0" applyBorder="1"/>
    <xf numFmtId="43" fontId="0" fillId="0" borderId="41" xfId="1" applyFont="1" applyBorder="1" applyAlignment="1">
      <alignment horizontal="center"/>
    </xf>
    <xf numFmtId="0" fontId="0" fillId="0" borderId="42" xfId="0" applyBorder="1"/>
    <xf numFmtId="0" fontId="0" fillId="0" borderId="41" xfId="0" applyBorder="1" applyAlignment="1">
      <alignment vertical="top" wrapText="1"/>
    </xf>
    <xf numFmtId="0" fontId="0" fillId="0" borderId="41" xfId="0" applyFill="1" applyBorder="1"/>
    <xf numFmtId="164" fontId="0" fillId="0" borderId="43" xfId="1" applyNumberFormat="1" applyFont="1" applyBorder="1" applyAlignment="1">
      <alignment horizontal="right" vertical="center"/>
    </xf>
    <xf numFmtId="164" fontId="0" fillId="0" borderId="44" xfId="1" applyNumberFormat="1" applyFont="1" applyBorder="1" applyAlignment="1">
      <alignment horizontal="center" vertical="center"/>
    </xf>
    <xf numFmtId="0" fontId="0" fillId="0" borderId="44" xfId="0" applyFill="1" applyBorder="1"/>
    <xf numFmtId="0" fontId="0" fillId="0" borderId="44" xfId="0" quotePrefix="1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1" xfId="0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43" fontId="0" fillId="0" borderId="39" xfId="1" applyFont="1" applyBorder="1"/>
    <xf numFmtId="0" fontId="0" fillId="0" borderId="3" xfId="0" applyBorder="1" applyAlignment="1">
      <alignment horizontal="right"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 applyAlignment="1">
      <alignment horizontal="right"/>
    </xf>
    <xf numFmtId="43" fontId="0" fillId="0" borderId="41" xfId="1" applyFont="1" applyBorder="1"/>
    <xf numFmtId="0" fontId="0" fillId="0" borderId="43" xfId="0" applyBorder="1" applyAlignment="1">
      <alignment horizontal="right" vertical="center"/>
    </xf>
    <xf numFmtId="0" fontId="0" fillId="0" borderId="44" xfId="0" applyBorder="1" applyAlignment="1">
      <alignment horizontal="center" vertical="center"/>
    </xf>
    <xf numFmtId="0" fontId="0" fillId="0" borderId="44" xfId="0" applyBorder="1" applyAlignment="1">
      <alignment horizontal="right"/>
    </xf>
    <xf numFmtId="43" fontId="0" fillId="0" borderId="44" xfId="1" applyFont="1" applyBorder="1"/>
    <xf numFmtId="0" fontId="0" fillId="0" borderId="45" xfId="0" applyBorder="1"/>
    <xf numFmtId="0" fontId="0" fillId="0" borderId="39" xfId="0" applyBorder="1" applyAlignment="1">
      <alignment horizontal="right"/>
    </xf>
    <xf numFmtId="44" fontId="9" fillId="0" borderId="20" xfId="3" applyFont="1" applyBorder="1" applyAlignment="1">
      <alignment horizontal="left" wrapText="1"/>
    </xf>
    <xf numFmtId="0" fontId="6" fillId="0" borderId="19" xfId="0" applyFont="1" applyFill="1" applyBorder="1" applyAlignment="1">
      <alignment horizontal="center"/>
    </xf>
    <xf numFmtId="166" fontId="6" fillId="0" borderId="20" xfId="0" applyNumberFormat="1" applyFont="1" applyFill="1" applyBorder="1"/>
    <xf numFmtId="43" fontId="8" fillId="0" borderId="20" xfId="1" applyFont="1" applyFill="1" applyBorder="1"/>
    <xf numFmtId="43" fontId="8" fillId="0" borderId="21" xfId="1" applyFont="1" applyFill="1" applyBorder="1"/>
    <xf numFmtId="0" fontId="6" fillId="0" borderId="22" xfId="0" applyFont="1" applyFill="1" applyBorder="1" applyAlignment="1">
      <alignment horizontal="center"/>
    </xf>
    <xf numFmtId="0" fontId="9" fillId="0" borderId="4" xfId="0" applyFont="1" applyBorder="1" applyAlignment="1">
      <alignment horizontal="left" wrapText="1"/>
    </xf>
    <xf numFmtId="44" fontId="9" fillId="0" borderId="4" xfId="3" applyFont="1" applyBorder="1" applyAlignment="1">
      <alignment horizontal="left" wrapText="1"/>
    </xf>
    <xf numFmtId="166" fontId="6" fillId="0" borderId="4" xfId="0" applyNumberFormat="1" applyFont="1" applyFill="1" applyBorder="1"/>
    <xf numFmtId="43" fontId="8" fillId="0" borderId="4" xfId="1" applyFont="1" applyFill="1" applyBorder="1"/>
    <xf numFmtId="43" fontId="8" fillId="0" borderId="5" xfId="1" applyFont="1" applyFill="1" applyBorder="1"/>
    <xf numFmtId="0" fontId="6" fillId="0" borderId="23" xfId="0" applyFont="1" applyFill="1" applyBorder="1" applyAlignment="1">
      <alignment horizontal="center"/>
    </xf>
    <xf numFmtId="0" fontId="9" fillId="0" borderId="24" xfId="0" applyFont="1" applyBorder="1" applyAlignment="1">
      <alignment horizontal="left" wrapText="1"/>
    </xf>
    <xf numFmtId="165" fontId="6" fillId="0" borderId="24" xfId="0" applyNumberFormat="1" applyFont="1" applyFill="1" applyBorder="1"/>
    <xf numFmtId="166" fontId="6" fillId="0" borderId="24" xfId="0" applyNumberFormat="1" applyFont="1" applyFill="1" applyBorder="1"/>
    <xf numFmtId="43" fontId="8" fillId="0" borderId="24" xfId="1" applyFont="1" applyFill="1" applyBorder="1"/>
    <xf numFmtId="43" fontId="8" fillId="0" borderId="25" xfId="1" applyFont="1" applyFill="1" applyBorder="1"/>
    <xf numFmtId="43" fontId="0" fillId="0" borderId="4" xfId="1" applyFont="1" applyBorder="1" applyAlignment="1">
      <alignment horizontal="center"/>
    </xf>
    <xf numFmtId="0" fontId="0" fillId="0" borderId="0" xfId="0" applyAlignment="1">
      <alignment wrapText="1"/>
    </xf>
    <xf numFmtId="0" fontId="11" fillId="2" borderId="46" xfId="0" applyFont="1" applyFill="1" applyBorder="1" applyAlignment="1">
      <alignment horizontal="center"/>
    </xf>
    <xf numFmtId="4" fontId="11" fillId="2" borderId="26" xfId="0" applyNumberFormat="1" applyFont="1" applyFill="1" applyBorder="1" applyAlignment="1"/>
    <xf numFmtId="4" fontId="11" fillId="2" borderId="27" xfId="0" applyNumberFormat="1" applyFont="1" applyFill="1" applyBorder="1" applyAlignment="1"/>
    <xf numFmtId="4" fontId="11" fillId="2" borderId="28" xfId="0" applyNumberFormat="1" applyFont="1" applyFill="1" applyBorder="1" applyAlignment="1"/>
    <xf numFmtId="9" fontId="0" fillId="0" borderId="12" xfId="2" applyFont="1" applyBorder="1"/>
    <xf numFmtId="0" fontId="20" fillId="0" borderId="50" xfId="0" applyFont="1" applyBorder="1" applyAlignment="1"/>
    <xf numFmtId="0" fontId="0" fillId="2" borderId="0" xfId="0" applyFill="1" applyBorder="1"/>
    <xf numFmtId="0" fontId="0" fillId="2" borderId="51" xfId="0" applyFill="1" applyBorder="1"/>
    <xf numFmtId="0" fontId="20" fillId="0" borderId="52" xfId="0" applyFont="1" applyBorder="1" applyAlignment="1"/>
    <xf numFmtId="0" fontId="0" fillId="2" borderId="53" xfId="0" applyFill="1" applyBorder="1"/>
    <xf numFmtId="0" fontId="0" fillId="2" borderId="54" xfId="0" applyFill="1" applyBorder="1"/>
    <xf numFmtId="0" fontId="1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20" fillId="0" borderId="0" xfId="0" applyFont="1" applyBorder="1" applyAlignment="1"/>
    <xf numFmtId="0" fontId="22" fillId="2" borderId="2" xfId="0" applyFont="1" applyFill="1" applyBorder="1"/>
    <xf numFmtId="0" fontId="2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6" xfId="0" applyFont="1" applyFill="1" applyBorder="1" applyAlignment="1"/>
    <xf numFmtId="0" fontId="5" fillId="2" borderId="27" xfId="0" applyFont="1" applyFill="1" applyBorder="1" applyAlignment="1"/>
    <xf numFmtId="0" fontId="5" fillId="2" borderId="28" xfId="0" applyFont="1" applyFill="1" applyBorder="1" applyAlignment="1"/>
    <xf numFmtId="0" fontId="22" fillId="2" borderId="26" xfId="0" applyFont="1" applyFill="1" applyBorder="1" applyAlignment="1"/>
    <xf numFmtId="0" fontId="22" fillId="2" borderId="27" xfId="0" applyFont="1" applyFill="1" applyBorder="1" applyAlignment="1"/>
    <xf numFmtId="0" fontId="22" fillId="2" borderId="4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0" fontId="11" fillId="2" borderId="26" xfId="4" applyFont="1" applyFill="1" applyBorder="1" applyAlignment="1">
      <alignment horizontal="left" wrapText="1"/>
    </xf>
    <xf numFmtId="0" fontId="11" fillId="2" borderId="27" xfId="4" applyFont="1" applyFill="1" applyBorder="1" applyAlignment="1">
      <alignment horizontal="left" wrapText="1"/>
    </xf>
    <xf numFmtId="0" fontId="11" fillId="2" borderId="28" xfId="4" applyFont="1" applyFill="1" applyBorder="1" applyAlignment="1">
      <alignment horizontal="left" wrapText="1"/>
    </xf>
    <xf numFmtId="0" fontId="11" fillId="2" borderId="26" xfId="4" applyFont="1" applyFill="1" applyBorder="1" applyAlignment="1">
      <alignment horizontal="left" wrapText="1"/>
    </xf>
    <xf numFmtId="0" fontId="11" fillId="2" borderId="27" xfId="4" applyFont="1" applyFill="1" applyBorder="1" applyAlignment="1">
      <alignment horizontal="left" wrapText="1"/>
    </xf>
    <xf numFmtId="0" fontId="11" fillId="2" borderId="28" xfId="4" applyFont="1" applyFill="1" applyBorder="1" applyAlignment="1">
      <alignment horizontal="left" wrapText="1"/>
    </xf>
    <xf numFmtId="0" fontId="22" fillId="2" borderId="15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5" fillId="2" borderId="0" xfId="0" applyFont="1" applyFill="1"/>
    <xf numFmtId="43" fontId="0" fillId="0" borderId="0" xfId="0" applyNumberFormat="1" applyBorder="1"/>
    <xf numFmtId="167" fontId="11" fillId="2" borderId="0" xfId="3" applyNumberFormat="1" applyFont="1" applyFill="1" applyBorder="1" applyAlignment="1"/>
    <xf numFmtId="0" fontId="12" fillId="2" borderId="0" xfId="0" applyFont="1" applyFill="1" applyBorder="1" applyAlignment="1"/>
    <xf numFmtId="164" fontId="0" fillId="0" borderId="26" xfId="1" applyNumberFormat="1" applyFont="1" applyBorder="1" applyAlignment="1">
      <alignment horizontal="center"/>
    </xf>
    <xf numFmtId="164" fontId="0" fillId="0" borderId="0" xfId="1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43" fontId="0" fillId="0" borderId="0" xfId="1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26" xfId="0" applyBorder="1" applyAlignment="1">
      <alignment horizontal="center" vertical="center"/>
    </xf>
    <xf numFmtId="164" fontId="0" fillId="0" borderId="10" xfId="1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55" xfId="0" applyBorder="1"/>
    <xf numFmtId="0" fontId="0" fillId="0" borderId="56" xfId="0" applyBorder="1"/>
    <xf numFmtId="167" fontId="11" fillId="2" borderId="56" xfId="3" applyNumberFormat="1" applyFont="1" applyFill="1" applyBorder="1" applyAlignment="1"/>
    <xf numFmtId="0" fontId="0" fillId="0" borderId="46" xfId="0" applyBorder="1"/>
    <xf numFmtId="0" fontId="11" fillId="2" borderId="0" xfId="4" applyFont="1" applyFill="1" applyBorder="1" applyAlignment="1">
      <alignment horizontal="left" wrapText="1"/>
    </xf>
    <xf numFmtId="167" fontId="11" fillId="2" borderId="0" xfId="3" applyNumberFormat="1" applyFont="1" applyFill="1" applyBorder="1" applyAlignment="1">
      <alignment horizontal="left"/>
    </xf>
    <xf numFmtId="4" fontId="11" fillId="2" borderId="0" xfId="0" applyNumberFormat="1" applyFont="1" applyFill="1" applyBorder="1" applyAlignment="1"/>
    <xf numFmtId="43" fontId="0" fillId="0" borderId="4" xfId="1" applyFont="1" applyBorder="1" applyAlignment="1">
      <alignment horizontal="center"/>
    </xf>
    <xf numFmtId="0" fontId="0" fillId="2" borderId="0" xfId="0" applyFill="1"/>
    <xf numFmtId="0" fontId="24" fillId="2" borderId="0" xfId="0" applyFont="1" applyFill="1"/>
    <xf numFmtId="0" fontId="25" fillId="2" borderId="0" xfId="0" applyFont="1" applyFill="1"/>
    <xf numFmtId="0" fontId="20" fillId="2" borderId="0" xfId="0" applyFont="1" applyFill="1"/>
    <xf numFmtId="0" fontId="26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28" fillId="2" borderId="0" xfId="0" applyFont="1" applyFill="1"/>
    <xf numFmtId="40" fontId="29" fillId="2" borderId="0" xfId="4" applyNumberFormat="1" applyFont="1" applyFill="1" applyBorder="1" applyAlignment="1">
      <alignment horizontal="right" vertical="center"/>
    </xf>
    <xf numFmtId="0" fontId="17" fillId="2" borderId="0" xfId="0" applyFont="1" applyFill="1"/>
    <xf numFmtId="0" fontId="0" fillId="0" borderId="0" xfId="0" applyAlignment="1">
      <alignment horizontal="right"/>
    </xf>
    <xf numFmtId="0" fontId="11" fillId="2" borderId="56" xfId="0" applyFont="1" applyFill="1" applyBorder="1" applyAlignment="1">
      <alignment horizontal="center"/>
    </xf>
    <xf numFmtId="0" fontId="0" fillId="0" borderId="26" xfId="0" applyBorder="1"/>
    <xf numFmtId="0" fontId="11" fillId="2" borderId="2" xfId="0" applyFont="1" applyFill="1" applyBorder="1" applyAlignment="1">
      <alignment horizontal="center"/>
    </xf>
    <xf numFmtId="0" fontId="20" fillId="2" borderId="27" xfId="0" applyFont="1" applyFill="1" applyBorder="1"/>
    <xf numFmtId="43" fontId="0" fillId="0" borderId="28" xfId="1" applyFont="1" applyBorder="1"/>
    <xf numFmtId="43" fontId="0" fillId="0" borderId="17" xfId="0" applyNumberFormat="1" applyBorder="1"/>
    <xf numFmtId="0" fontId="11" fillId="2" borderId="0" xfId="4" applyFont="1" applyFill="1" applyBorder="1" applyAlignment="1">
      <alignment horizontal="left" wrapText="1"/>
    </xf>
    <xf numFmtId="167" fontId="11" fillId="2" borderId="0" xfId="3" applyNumberFormat="1" applyFont="1" applyFill="1" applyBorder="1" applyAlignment="1">
      <alignment horizontal="left"/>
    </xf>
    <xf numFmtId="4" fontId="11" fillId="2" borderId="0" xfId="0" applyNumberFormat="1" applyFont="1" applyFill="1" applyBorder="1" applyAlignment="1"/>
    <xf numFmtId="43" fontId="0" fillId="0" borderId="4" xfId="1" applyFont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right" vertical="center"/>
    </xf>
    <xf numFmtId="0" fontId="6" fillId="0" borderId="27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horizontal="right" vertical="center"/>
    </xf>
    <xf numFmtId="14" fontId="6" fillId="0" borderId="26" xfId="0" applyNumberFormat="1" applyFont="1" applyFill="1" applyBorder="1" applyAlignment="1">
      <alignment horizontal="center" vertical="center"/>
    </xf>
    <xf numFmtId="14" fontId="6" fillId="0" borderId="27" xfId="0" applyNumberFormat="1" applyFont="1" applyFill="1" applyBorder="1" applyAlignment="1">
      <alignment horizontal="center" vertical="center"/>
    </xf>
    <xf numFmtId="14" fontId="6" fillId="0" borderId="28" xfId="0" applyNumberFormat="1" applyFont="1" applyFill="1" applyBorder="1" applyAlignment="1">
      <alignment horizontal="center" vertical="center"/>
    </xf>
    <xf numFmtId="0" fontId="6" fillId="0" borderId="10" xfId="0" applyFont="1" applyFill="1" applyBorder="1"/>
    <xf numFmtId="0" fontId="6" fillId="0" borderId="0" xfId="0" applyFont="1" applyFill="1" applyBorder="1"/>
    <xf numFmtId="165" fontId="8" fillId="0" borderId="26" xfId="0" applyNumberFormat="1" applyFont="1" applyFill="1" applyBorder="1" applyAlignment="1">
      <alignment horizontal="center"/>
    </xf>
    <xf numFmtId="165" fontId="8" fillId="0" borderId="27" xfId="0" applyNumberFormat="1" applyFont="1" applyFill="1" applyBorder="1" applyAlignment="1">
      <alignment horizontal="center"/>
    </xf>
    <xf numFmtId="165" fontId="8" fillId="0" borderId="28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wrapText="1"/>
    </xf>
    <xf numFmtId="0" fontId="6" fillId="0" borderId="34" xfId="0" applyFont="1" applyFill="1" applyBorder="1" applyAlignment="1">
      <alignment horizontal="center" wrapText="1"/>
    </xf>
    <xf numFmtId="0" fontId="6" fillId="0" borderId="31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40" fontId="23" fillId="2" borderId="26" xfId="4" applyNumberFormat="1" applyFont="1" applyFill="1" applyBorder="1" applyAlignment="1">
      <alignment horizontal="right" vertical="center"/>
    </xf>
    <xf numFmtId="40" fontId="23" fillId="2" borderId="27" xfId="4" applyNumberFormat="1" applyFont="1" applyFill="1" applyBorder="1" applyAlignment="1">
      <alignment horizontal="right" vertical="center"/>
    </xf>
    <xf numFmtId="40" fontId="23" fillId="2" borderId="28" xfId="4" applyNumberFormat="1" applyFont="1" applyFill="1" applyBorder="1" applyAlignment="1">
      <alignment horizontal="right" vertical="center"/>
    </xf>
    <xf numFmtId="0" fontId="11" fillId="2" borderId="26" xfId="0" applyFont="1" applyFill="1" applyBorder="1" applyAlignment="1">
      <alignment horizontal="left"/>
    </xf>
    <xf numFmtId="0" fontId="11" fillId="2" borderId="27" xfId="0" applyFont="1" applyFill="1" applyBorder="1" applyAlignment="1">
      <alignment horizontal="left"/>
    </xf>
    <xf numFmtId="0" fontId="11" fillId="2" borderId="28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center"/>
    </xf>
    <xf numFmtId="0" fontId="11" fillId="2" borderId="26" xfId="4" applyFont="1" applyFill="1" applyBorder="1" applyAlignment="1">
      <alignment horizontal="left" wrapText="1"/>
    </xf>
    <xf numFmtId="0" fontId="11" fillId="2" borderId="27" xfId="4" applyFont="1" applyFill="1" applyBorder="1" applyAlignment="1">
      <alignment horizontal="left" wrapText="1"/>
    </xf>
    <xf numFmtId="0" fontId="11" fillId="2" borderId="28" xfId="4" applyFont="1" applyFill="1" applyBorder="1" applyAlignment="1">
      <alignment horizontal="left" wrapText="1"/>
    </xf>
    <xf numFmtId="167" fontId="11" fillId="2" borderId="2" xfId="3" applyNumberFormat="1" applyFont="1" applyFill="1" applyBorder="1" applyAlignment="1">
      <alignment horizontal="left"/>
    </xf>
    <xf numFmtId="4" fontId="11" fillId="2" borderId="26" xfId="0" applyNumberFormat="1" applyFont="1" applyFill="1" applyBorder="1" applyAlignment="1"/>
    <xf numFmtId="4" fontId="11" fillId="2" borderId="27" xfId="0" applyNumberFormat="1" applyFont="1" applyFill="1" applyBorder="1" applyAlignment="1"/>
    <xf numFmtId="4" fontId="11" fillId="2" borderId="28" xfId="0" applyNumberFormat="1" applyFont="1" applyFill="1" applyBorder="1" applyAlignment="1"/>
    <xf numFmtId="0" fontId="12" fillId="2" borderId="26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0" fontId="11" fillId="2" borderId="2" xfId="4" applyFont="1" applyFill="1" applyBorder="1" applyAlignment="1">
      <alignment horizontal="left" wrapText="1"/>
    </xf>
    <xf numFmtId="0" fontId="11" fillId="2" borderId="1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11" fillId="2" borderId="18" xfId="0" applyFont="1" applyFill="1" applyBorder="1" applyAlignment="1">
      <alignment horizontal="left"/>
    </xf>
    <xf numFmtId="0" fontId="12" fillId="2" borderId="46" xfId="0" applyFont="1" applyFill="1" applyBorder="1" applyAlignment="1">
      <alignment horizontal="center"/>
    </xf>
    <xf numFmtId="0" fontId="11" fillId="2" borderId="46" xfId="4" applyFont="1" applyFill="1" applyBorder="1" applyAlignment="1">
      <alignment horizontal="left" wrapText="1"/>
    </xf>
    <xf numFmtId="167" fontId="11" fillId="2" borderId="46" xfId="3" applyNumberFormat="1" applyFont="1" applyFill="1" applyBorder="1" applyAlignment="1">
      <alignment horizontal="left"/>
    </xf>
    <xf numFmtId="4" fontId="11" fillId="2" borderId="11" xfId="0" applyNumberFormat="1" applyFont="1" applyFill="1" applyBorder="1" applyAlignment="1"/>
    <xf numFmtId="4" fontId="11" fillId="2" borderId="12" xfId="0" applyNumberFormat="1" applyFont="1" applyFill="1" applyBorder="1" applyAlignment="1"/>
    <xf numFmtId="4" fontId="11" fillId="2" borderId="18" xfId="0" applyNumberFormat="1" applyFont="1" applyFill="1" applyBorder="1" applyAlignment="1"/>
    <xf numFmtId="0" fontId="11" fillId="2" borderId="9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11" fillId="2" borderId="16" xfId="0" applyFont="1" applyFill="1" applyBorder="1" applyAlignment="1">
      <alignment horizontal="left"/>
    </xf>
    <xf numFmtId="0" fontId="12" fillId="2" borderId="55" xfId="0" applyFont="1" applyFill="1" applyBorder="1" applyAlignment="1">
      <alignment horizontal="center"/>
    </xf>
    <xf numFmtId="0" fontId="11" fillId="2" borderId="55" xfId="4" applyFont="1" applyFill="1" applyBorder="1" applyAlignment="1">
      <alignment horizontal="left" wrapText="1"/>
    </xf>
    <xf numFmtId="167" fontId="11" fillId="2" borderId="55" xfId="3" applyNumberFormat="1" applyFont="1" applyFill="1" applyBorder="1" applyAlignment="1">
      <alignment horizontal="left"/>
    </xf>
    <xf numFmtId="4" fontId="11" fillId="2" borderId="9" xfId="0" applyNumberFormat="1" applyFont="1" applyFill="1" applyBorder="1" applyAlignment="1"/>
    <xf numFmtId="4" fontId="11" fillId="2" borderId="15" xfId="0" applyNumberFormat="1" applyFont="1" applyFill="1" applyBorder="1" applyAlignment="1"/>
    <xf numFmtId="4" fontId="11" fillId="2" borderId="16" xfId="0" applyNumberFormat="1" applyFont="1" applyFill="1" applyBorder="1" applyAlignment="1"/>
    <xf numFmtId="0" fontId="22" fillId="2" borderId="26" xfId="0" applyFont="1" applyFill="1" applyBorder="1" applyAlignment="1">
      <alignment horizontal="center"/>
    </xf>
    <xf numFmtId="0" fontId="22" fillId="2" borderId="27" xfId="0" applyFont="1" applyFill="1" applyBorder="1" applyAlignment="1">
      <alignment horizontal="center"/>
    </xf>
    <xf numFmtId="0" fontId="22" fillId="2" borderId="28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center"/>
    </xf>
    <xf numFmtId="0" fontId="22" fillId="2" borderId="26" xfId="0" applyFont="1" applyFill="1" applyBorder="1" applyAlignment="1">
      <alignment horizontal="left"/>
    </xf>
    <xf numFmtId="0" fontId="22" fillId="2" borderId="27" xfId="0" applyFont="1" applyFill="1" applyBorder="1" applyAlignment="1">
      <alignment horizontal="left"/>
    </xf>
    <xf numFmtId="0" fontId="22" fillId="2" borderId="28" xfId="0" applyFont="1" applyFill="1" applyBorder="1" applyAlignment="1">
      <alignment horizontal="left"/>
    </xf>
    <xf numFmtId="167" fontId="22" fillId="2" borderId="2" xfId="3" applyNumberFormat="1" applyFont="1" applyFill="1" applyBorder="1" applyAlignment="1">
      <alignment horizontal="left"/>
    </xf>
    <xf numFmtId="4" fontId="22" fillId="2" borderId="4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22" fillId="2" borderId="55" xfId="0" applyFont="1" applyFill="1" applyBorder="1" applyAlignment="1">
      <alignment horizontal="left"/>
    </xf>
    <xf numFmtId="0" fontId="5" fillId="2" borderId="55" xfId="0" applyFont="1" applyFill="1" applyBorder="1" applyAlignment="1">
      <alignment horizontal="left"/>
    </xf>
    <xf numFmtId="0" fontId="22" fillId="2" borderId="2" xfId="0" applyFont="1" applyFill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0" fontId="17" fillId="0" borderId="48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0" fontId="18" fillId="2" borderId="47" xfId="0" applyFont="1" applyFill="1" applyBorder="1" applyAlignment="1">
      <alignment horizontal="center"/>
    </xf>
    <xf numFmtId="0" fontId="18" fillId="2" borderId="48" xfId="0" applyFont="1" applyFill="1" applyBorder="1" applyAlignment="1">
      <alignment horizontal="center"/>
    </xf>
    <xf numFmtId="0" fontId="18" fillId="2" borderId="49" xfId="0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51" xfId="0" applyFont="1" applyBorder="1" applyAlignment="1">
      <alignment horizontal="center"/>
    </xf>
    <xf numFmtId="0" fontId="21" fillId="0" borderId="5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51" xfId="0" applyFont="1" applyBorder="1" applyAlignment="1">
      <alignment horizontal="center"/>
    </xf>
    <xf numFmtId="0" fontId="21" fillId="0" borderId="52" xfId="0" applyFont="1" applyBorder="1" applyAlignment="1">
      <alignment horizontal="center"/>
    </xf>
    <xf numFmtId="0" fontId="21" fillId="0" borderId="53" xfId="0" applyFont="1" applyBorder="1" applyAlignment="1">
      <alignment horizontal="center"/>
    </xf>
    <xf numFmtId="0" fontId="21" fillId="0" borderId="54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4" fontId="5" fillId="2" borderId="2" xfId="0" applyNumberFormat="1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2" borderId="17" xfId="0" applyFont="1" applyFill="1" applyBorder="1" applyAlignment="1">
      <alignment horizontal="left"/>
    </xf>
    <xf numFmtId="0" fontId="12" fillId="2" borderId="56" xfId="0" applyFont="1" applyFill="1" applyBorder="1" applyAlignment="1">
      <alignment horizontal="center"/>
    </xf>
    <xf numFmtId="0" fontId="11" fillId="2" borderId="56" xfId="4" applyFont="1" applyFill="1" applyBorder="1" applyAlignment="1">
      <alignment horizontal="left" wrapText="1"/>
    </xf>
    <xf numFmtId="167" fontId="11" fillId="2" borderId="56" xfId="3" applyNumberFormat="1" applyFont="1" applyFill="1" applyBorder="1" applyAlignment="1">
      <alignment horizontal="left"/>
    </xf>
    <xf numFmtId="4" fontId="11" fillId="2" borderId="10" xfId="0" applyNumberFormat="1" applyFont="1" applyFill="1" applyBorder="1" applyAlignment="1"/>
    <xf numFmtId="4" fontId="11" fillId="2" borderId="17" xfId="0" applyNumberFormat="1" applyFont="1" applyFill="1" applyBorder="1" applyAlignment="1"/>
  </cellXfs>
  <cellStyles count="5">
    <cellStyle name="Moeda" xfId="3" builtinId="4"/>
    <cellStyle name="Normal" xfId="0" builtinId="0"/>
    <cellStyle name="Normal_Plan1" xfId="4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169332</xdr:colOff>
      <xdr:row>0</xdr:row>
      <xdr:rowOff>63501</xdr:rowOff>
    </xdr:from>
    <xdr:to>
      <xdr:col>2</xdr:col>
      <xdr:colOff>560182</xdr:colOff>
      <xdr:row>3</xdr:row>
      <xdr:rowOff>75143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9332" y="63501"/>
          <a:ext cx="1618517" cy="58314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1</xdr:col>
      <xdr:colOff>790575</xdr:colOff>
      <xdr:row>2</xdr:row>
      <xdr:rowOff>28575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9050"/>
          <a:ext cx="1295400" cy="4667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38100</xdr:colOff>
      <xdr:row>1</xdr:row>
      <xdr:rowOff>142875</xdr:rowOff>
    </xdr:from>
    <xdr:to>
      <xdr:col>22</xdr:col>
      <xdr:colOff>19050</xdr:colOff>
      <xdr:row>5</xdr:row>
      <xdr:rowOff>104775</xdr:rowOff>
    </xdr:to>
    <xdr:pic>
      <xdr:nvPicPr>
        <xdr:cNvPr id="2" name="Picture 8" descr="logo cas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50" y="314325"/>
          <a:ext cx="14478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447675</xdr:colOff>
      <xdr:row>3</xdr:row>
      <xdr:rowOff>171450</xdr:rowOff>
    </xdr:from>
    <xdr:to>
      <xdr:col>14</xdr:col>
      <xdr:colOff>285750</xdr:colOff>
      <xdr:row>3</xdr:row>
      <xdr:rowOff>171450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4514850" y="65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2</xdr:row>
      <xdr:rowOff>171450</xdr:rowOff>
    </xdr:from>
    <xdr:to>
      <xdr:col>13</xdr:col>
      <xdr:colOff>304800</xdr:colOff>
      <xdr:row>2</xdr:row>
      <xdr:rowOff>171450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4229100" y="495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447675</xdr:colOff>
      <xdr:row>4</xdr:row>
      <xdr:rowOff>171450</xdr:rowOff>
    </xdr:from>
    <xdr:to>
      <xdr:col>14</xdr:col>
      <xdr:colOff>285750</xdr:colOff>
      <xdr:row>4</xdr:row>
      <xdr:rowOff>171450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4514850" y="819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3</xdr:row>
      <xdr:rowOff>171450</xdr:rowOff>
    </xdr:from>
    <xdr:to>
      <xdr:col>13</xdr:col>
      <xdr:colOff>304800</xdr:colOff>
      <xdr:row>3</xdr:row>
      <xdr:rowOff>171450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4229100" y="65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6"/>
  <sheetViews>
    <sheetView tabSelected="1" zoomScale="90" zoomScaleNormal="90" workbookViewId="0">
      <pane ySplit="1335" topLeftCell="A29" activePane="bottomLeft"/>
      <selection activeCell="L6" sqref="L6"/>
      <selection pane="bottomLeft" activeCell="C37" sqref="C37"/>
    </sheetView>
  </sheetViews>
  <sheetFormatPr defaultRowHeight="15"/>
  <cols>
    <col min="1" max="1" width="9.140625" style="80"/>
    <col min="2" max="2" width="9.140625" style="73"/>
    <col min="3" max="3" width="64" customWidth="1"/>
    <col min="4" max="4" width="10.7109375" style="1" customWidth="1"/>
    <col min="6" max="6" width="9.5703125" bestFit="1" customWidth="1"/>
    <col min="8" max="8" width="11.140625" bestFit="1" customWidth="1"/>
    <col min="9" max="9" width="16.28515625" customWidth="1"/>
    <col min="10" max="10" width="16.140625" customWidth="1"/>
    <col min="11" max="11" width="12.140625" bestFit="1" customWidth="1"/>
    <col min="12" max="12" width="14.5703125" customWidth="1"/>
    <col min="13" max="13" width="12.140625" bestFit="1" customWidth="1"/>
  </cols>
  <sheetData>
    <row r="1" spans="1:13">
      <c r="A1" s="119"/>
      <c r="B1" s="120"/>
      <c r="C1" s="131" t="s">
        <v>19</v>
      </c>
      <c r="D1" s="121"/>
      <c r="E1" s="106"/>
      <c r="F1" s="10"/>
      <c r="G1" s="16"/>
      <c r="H1" s="16"/>
      <c r="I1" s="16"/>
      <c r="J1" s="16"/>
      <c r="K1" s="17"/>
    </row>
    <row r="2" spans="1:13">
      <c r="A2" s="122"/>
      <c r="B2" s="123"/>
      <c r="C2" s="124" t="s">
        <v>22</v>
      </c>
      <c r="D2" s="125">
        <v>14.2</v>
      </c>
      <c r="E2" s="111" t="s">
        <v>1</v>
      </c>
      <c r="F2" s="11"/>
      <c r="G2" s="18"/>
      <c r="H2" s="18"/>
      <c r="I2" s="18"/>
      <c r="J2" s="18"/>
      <c r="K2" s="20"/>
    </row>
    <row r="3" spans="1:13">
      <c r="A3" s="122"/>
      <c r="B3" s="123"/>
      <c r="C3" s="124" t="s">
        <v>21</v>
      </c>
      <c r="D3" s="125">
        <f>125+2</f>
        <v>127</v>
      </c>
      <c r="E3" s="111" t="s">
        <v>1</v>
      </c>
      <c r="F3" s="11"/>
      <c r="G3" s="18"/>
      <c r="H3" s="18"/>
      <c r="I3" s="18"/>
      <c r="J3" s="18"/>
      <c r="K3" s="20"/>
    </row>
    <row r="4" spans="1:13">
      <c r="A4" s="122"/>
      <c r="B4" s="123"/>
      <c r="C4" s="124" t="s">
        <v>20</v>
      </c>
      <c r="D4" s="125">
        <v>1804</v>
      </c>
      <c r="E4" s="111" t="s">
        <v>0</v>
      </c>
      <c r="F4" s="11"/>
      <c r="G4" s="18"/>
      <c r="H4" s="18"/>
      <c r="I4" s="18"/>
      <c r="J4" s="18"/>
      <c r="K4" s="20"/>
    </row>
    <row r="5" spans="1:13">
      <c r="A5" s="126"/>
      <c r="B5" s="127"/>
      <c r="C5" s="128"/>
      <c r="D5" s="129"/>
      <c r="E5" s="130"/>
      <c r="F5" s="11"/>
      <c r="G5" s="18"/>
      <c r="H5" s="18"/>
      <c r="I5" s="18"/>
      <c r="J5" s="18"/>
      <c r="K5" s="20"/>
    </row>
    <row r="6" spans="1:13">
      <c r="A6" s="102"/>
      <c r="B6" s="103"/>
      <c r="C6" s="104" t="s">
        <v>13</v>
      </c>
      <c r="D6" s="105"/>
      <c r="E6" s="106"/>
      <c r="F6" s="100"/>
      <c r="G6" s="19"/>
      <c r="H6" s="19"/>
      <c r="I6" s="19"/>
      <c r="J6" s="18"/>
      <c r="K6" s="20"/>
      <c r="L6" s="9">
        <f>K37</f>
        <v>150000.00099999999</v>
      </c>
    </row>
    <row r="7" spans="1:13">
      <c r="A7" s="107"/>
      <c r="B7" s="108"/>
      <c r="C7" s="109" t="s">
        <v>14</v>
      </c>
      <c r="D7" s="110"/>
      <c r="E7" s="111"/>
      <c r="F7" s="100"/>
      <c r="G7" s="19"/>
      <c r="H7" s="19"/>
      <c r="I7" s="19"/>
      <c r="J7" s="18"/>
      <c r="K7" s="20"/>
    </row>
    <row r="8" spans="1:13">
      <c r="A8" s="107"/>
      <c r="B8" s="108"/>
      <c r="C8" s="112" t="s">
        <v>16</v>
      </c>
      <c r="D8" s="110"/>
      <c r="E8" s="111"/>
      <c r="F8" s="100"/>
      <c r="G8" s="19"/>
      <c r="H8" s="19"/>
      <c r="I8" s="19"/>
      <c r="J8" s="18"/>
      <c r="K8" s="20"/>
    </row>
    <row r="9" spans="1:13">
      <c r="A9" s="107"/>
      <c r="B9" s="108"/>
      <c r="C9" s="113" t="s">
        <v>17</v>
      </c>
      <c r="D9" s="110"/>
      <c r="E9" s="111"/>
      <c r="F9" s="100"/>
      <c r="G9" s="19"/>
      <c r="H9" s="19"/>
      <c r="I9" s="19"/>
      <c r="J9" s="18"/>
      <c r="K9" s="20"/>
    </row>
    <row r="10" spans="1:13">
      <c r="A10" s="114"/>
      <c r="B10" s="115"/>
      <c r="C10" s="116" t="s">
        <v>18</v>
      </c>
      <c r="D10" s="117" t="s">
        <v>23</v>
      </c>
      <c r="E10" s="118"/>
      <c r="F10" s="101"/>
      <c r="G10" s="66"/>
      <c r="H10" s="66"/>
      <c r="I10" s="22" t="s">
        <v>69</v>
      </c>
      <c r="J10" s="155">
        <v>0.3</v>
      </c>
      <c r="K10" s="23"/>
      <c r="L10" s="9"/>
    </row>
    <row r="11" spans="1:13">
      <c r="A11" s="84"/>
      <c r="B11" s="99"/>
      <c r="C11" s="88"/>
      <c r="D11" s="6"/>
      <c r="E11" s="2"/>
      <c r="F11" s="6" t="s">
        <v>2</v>
      </c>
      <c r="G11" s="6" t="s">
        <v>2</v>
      </c>
      <c r="H11" s="6" t="s">
        <v>3</v>
      </c>
      <c r="I11" s="6" t="s">
        <v>66</v>
      </c>
      <c r="J11" s="6" t="s">
        <v>66</v>
      </c>
      <c r="K11" s="6" t="s">
        <v>66</v>
      </c>
      <c r="M11" s="9"/>
    </row>
    <row r="12" spans="1:13" ht="30">
      <c r="A12" s="79" t="s">
        <v>4</v>
      </c>
      <c r="B12" s="71" t="s">
        <v>15</v>
      </c>
      <c r="C12" s="2" t="s">
        <v>48</v>
      </c>
      <c r="D12" s="6" t="s">
        <v>5</v>
      </c>
      <c r="E12" s="2" t="s">
        <v>6</v>
      </c>
      <c r="F12" s="7" t="s">
        <v>7</v>
      </c>
      <c r="G12" s="7" t="s">
        <v>8</v>
      </c>
      <c r="H12" s="8" t="s">
        <v>9</v>
      </c>
      <c r="I12" s="8" t="s">
        <v>4</v>
      </c>
      <c r="J12" s="8" t="s">
        <v>67</v>
      </c>
      <c r="K12" s="8" t="s">
        <v>56</v>
      </c>
      <c r="L12" s="9"/>
    </row>
    <row r="13" spans="1:13">
      <c r="A13" s="188">
        <v>1</v>
      </c>
      <c r="B13" s="85"/>
      <c r="C13" s="86" t="s">
        <v>50</v>
      </c>
      <c r="D13" s="87"/>
      <c r="E13" s="88"/>
      <c r="F13" s="89"/>
      <c r="G13" s="89"/>
      <c r="H13" s="89"/>
      <c r="I13" s="89"/>
      <c r="J13" s="90"/>
      <c r="K13" s="91">
        <f>J14</f>
        <v>3000</v>
      </c>
      <c r="M13" s="9"/>
    </row>
    <row r="14" spans="1:13">
      <c r="A14" s="70"/>
      <c r="B14" s="64"/>
      <c r="C14" s="67" t="s">
        <v>12</v>
      </c>
      <c r="D14" s="68">
        <v>1805</v>
      </c>
      <c r="E14" s="13" t="s">
        <v>0</v>
      </c>
      <c r="F14" s="14"/>
      <c r="G14" s="14"/>
      <c r="H14" s="14"/>
      <c r="I14" s="14"/>
      <c r="J14" s="69">
        <v>3000</v>
      </c>
      <c r="K14" s="20"/>
    </row>
    <row r="15" spans="1:13">
      <c r="A15" s="194"/>
      <c r="B15" s="189"/>
      <c r="C15" s="190"/>
      <c r="D15" s="191"/>
      <c r="E15" s="18"/>
      <c r="F15" s="19"/>
      <c r="G15" s="19"/>
      <c r="H15" s="19"/>
      <c r="I15" s="19"/>
      <c r="J15" s="185"/>
      <c r="K15" s="20"/>
    </row>
    <row r="16" spans="1:13">
      <c r="A16" s="193">
        <v>2</v>
      </c>
      <c r="B16" s="85"/>
      <c r="C16" s="86" t="s">
        <v>51</v>
      </c>
      <c r="D16" s="87"/>
      <c r="E16" s="88"/>
      <c r="F16" s="89"/>
      <c r="G16" s="89"/>
      <c r="H16" s="89"/>
      <c r="I16" s="89"/>
      <c r="J16" s="90"/>
      <c r="K16" s="91">
        <f>SUM(J17:J18)</f>
        <v>9000</v>
      </c>
    </row>
    <row r="17" spans="1:23" ht="30">
      <c r="A17" s="197" t="s">
        <v>62</v>
      </c>
      <c r="B17" s="64"/>
      <c r="C17" s="192" t="s">
        <v>109</v>
      </c>
      <c r="D17" s="68">
        <v>1805</v>
      </c>
      <c r="E17" s="13" t="s">
        <v>0</v>
      </c>
      <c r="F17" s="14"/>
      <c r="G17" s="14"/>
      <c r="H17" s="14"/>
      <c r="I17" s="14"/>
      <c r="J17" s="69">
        <v>4000</v>
      </c>
      <c r="K17" s="20"/>
    </row>
    <row r="18" spans="1:23" ht="60">
      <c r="A18" s="197" t="s">
        <v>110</v>
      </c>
      <c r="B18" s="24">
        <v>92543</v>
      </c>
      <c r="C18" s="196" t="s">
        <v>61</v>
      </c>
      <c r="D18" s="149">
        <v>1805</v>
      </c>
      <c r="E18" s="3" t="s">
        <v>0</v>
      </c>
      <c r="F18" s="4"/>
      <c r="G18" s="4"/>
      <c r="H18" s="4"/>
      <c r="I18" s="4"/>
      <c r="J18" s="25">
        <v>5000</v>
      </c>
      <c r="K18" s="20"/>
      <c r="L18" s="9"/>
    </row>
    <row r="19" spans="1:23">
      <c r="A19" s="197"/>
      <c r="B19" s="189"/>
      <c r="C19" s="196"/>
      <c r="D19" s="94"/>
      <c r="E19" s="95"/>
      <c r="F19" s="5"/>
      <c r="G19" s="5"/>
      <c r="H19" s="5"/>
      <c r="I19" s="5"/>
      <c r="J19" s="96"/>
      <c r="K19" s="20"/>
      <c r="L19" s="9"/>
    </row>
    <row r="20" spans="1:23">
      <c r="A20" s="84">
        <v>3</v>
      </c>
      <c r="B20" s="85"/>
      <c r="C20" s="86" t="s">
        <v>57</v>
      </c>
      <c r="D20" s="87"/>
      <c r="E20" s="88"/>
      <c r="F20" s="89"/>
      <c r="G20" s="89"/>
      <c r="H20" s="89"/>
      <c r="I20" s="89"/>
      <c r="J20" s="90"/>
      <c r="K20" s="91">
        <f>SUM(J21:J22)</f>
        <v>95653.441000000006</v>
      </c>
      <c r="L20" s="9"/>
    </row>
    <row r="21" spans="1:23" ht="30">
      <c r="A21" s="78" t="s">
        <v>58</v>
      </c>
      <c r="B21" s="72">
        <v>94213</v>
      </c>
      <c r="C21" s="150" t="s">
        <v>130</v>
      </c>
      <c r="D21" s="149">
        <v>1805</v>
      </c>
      <c r="E21" s="3" t="s">
        <v>0</v>
      </c>
      <c r="F21" s="4">
        <v>34</v>
      </c>
      <c r="G21" s="4">
        <v>2.25</v>
      </c>
      <c r="H21" s="4">
        <f>G21+F21</f>
        <v>36.25</v>
      </c>
      <c r="I21" s="4">
        <f>H21*D21</f>
        <v>65431.25</v>
      </c>
      <c r="J21" s="25">
        <f>I21*(1+$J$10)</f>
        <v>85060.625</v>
      </c>
      <c r="K21" s="20"/>
      <c r="L21" s="9"/>
      <c r="M21" s="9"/>
    </row>
    <row r="22" spans="1:23" ht="30">
      <c r="A22" s="92" t="s">
        <v>59</v>
      </c>
      <c r="B22"/>
      <c r="C22" s="93" t="s">
        <v>129</v>
      </c>
      <c r="D22" s="94">
        <v>127</v>
      </c>
      <c r="E22" s="95" t="s">
        <v>1</v>
      </c>
      <c r="F22" s="5">
        <v>50</v>
      </c>
      <c r="G22" s="5">
        <v>14.16</v>
      </c>
      <c r="H22" s="5">
        <f>G22+F22</f>
        <v>64.16</v>
      </c>
      <c r="I22" s="5">
        <f>H22*D22</f>
        <v>8148.32</v>
      </c>
      <c r="J22" s="25">
        <f>I22*(1+$J$10)</f>
        <v>10592.816000000001</v>
      </c>
      <c r="K22" s="20"/>
      <c r="M22" s="9"/>
    </row>
    <row r="23" spans="1:23">
      <c r="A23" s="198"/>
      <c r="B23" s="195"/>
      <c r="C23" s="196"/>
      <c r="D23" s="191"/>
      <c r="E23" s="3"/>
      <c r="F23" s="19"/>
      <c r="G23" s="19"/>
      <c r="H23" s="19"/>
      <c r="I23" s="19"/>
      <c r="J23" s="185"/>
      <c r="K23" s="20"/>
      <c r="M23" s="9"/>
    </row>
    <row r="24" spans="1:23">
      <c r="A24" s="84">
        <v>4</v>
      </c>
      <c r="B24" s="85"/>
      <c r="C24" s="86" t="s">
        <v>128</v>
      </c>
      <c r="D24" s="87"/>
      <c r="E24" s="88"/>
      <c r="F24" s="89"/>
      <c r="G24" s="89"/>
      <c r="H24" s="89"/>
      <c r="I24" s="89"/>
      <c r="J24" s="90"/>
      <c r="K24" s="91">
        <f>SUM(J26:J29)</f>
        <v>39930</v>
      </c>
      <c r="L24" s="9"/>
      <c r="M24" s="9"/>
    </row>
    <row r="25" spans="1:23" ht="30">
      <c r="A25" s="77" t="s">
        <v>52</v>
      </c>
      <c r="B25" s="97"/>
      <c r="C25" s="98" t="s">
        <v>113</v>
      </c>
      <c r="D25" s="14"/>
      <c r="E25" s="13"/>
      <c r="F25" s="13"/>
      <c r="G25" s="13"/>
      <c r="H25" s="13"/>
      <c r="I25" s="13"/>
      <c r="J25" s="15"/>
      <c r="K25" s="199"/>
      <c r="L25" s="18"/>
      <c r="M25" s="185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ht="45">
      <c r="A26" s="78"/>
      <c r="B26" s="62">
        <v>94994</v>
      </c>
      <c r="C26" s="196" t="s">
        <v>112</v>
      </c>
      <c r="D26" s="149">
        <f>22</f>
        <v>22</v>
      </c>
      <c r="E26" s="3" t="s">
        <v>0</v>
      </c>
      <c r="F26" s="4">
        <v>36</v>
      </c>
      <c r="G26" s="4">
        <v>14</v>
      </c>
      <c r="H26" s="5">
        <f>G26+F26</f>
        <v>50</v>
      </c>
      <c r="I26" s="5">
        <f>H26*D26</f>
        <v>1100</v>
      </c>
      <c r="J26" s="25">
        <f>I26*(1+$J$10)</f>
        <v>1430</v>
      </c>
      <c r="K26" s="200"/>
      <c r="L26" s="18"/>
      <c r="M26" s="185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ht="30">
      <c r="A27" s="194"/>
      <c r="B27" s="62"/>
      <c r="C27" s="196" t="s">
        <v>111</v>
      </c>
      <c r="D27" s="149">
        <v>22</v>
      </c>
      <c r="E27" s="3" t="s">
        <v>1</v>
      </c>
      <c r="F27" s="4"/>
      <c r="G27" s="4"/>
      <c r="H27" s="5"/>
      <c r="I27" s="5"/>
      <c r="J27" s="25">
        <v>2000</v>
      </c>
      <c r="K27" s="200"/>
      <c r="L27" s="18"/>
      <c r="M27" s="185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ht="52.5" customHeight="1">
      <c r="A28" s="77" t="s">
        <v>53</v>
      </c>
      <c r="B28" s="24" t="s">
        <v>70</v>
      </c>
      <c r="C28" s="196" t="s">
        <v>132</v>
      </c>
      <c r="D28" s="149">
        <v>22</v>
      </c>
      <c r="E28" s="3" t="s">
        <v>1</v>
      </c>
      <c r="F28" s="4"/>
      <c r="G28" s="4"/>
      <c r="H28" s="5"/>
      <c r="I28" s="5"/>
      <c r="J28" s="25">
        <f>'COMPOSIÇÃO 1'!Y65</f>
        <v>23000</v>
      </c>
      <c r="K28" s="201"/>
      <c r="L28" s="186"/>
      <c r="M28" s="187"/>
      <c r="N28" s="187"/>
      <c r="O28" s="223"/>
      <c r="P28" s="223"/>
      <c r="Q28" s="223"/>
      <c r="R28" s="224"/>
      <c r="S28" s="224"/>
      <c r="T28" s="224"/>
      <c r="U28" s="225"/>
      <c r="V28" s="225"/>
      <c r="W28" s="225"/>
    </row>
    <row r="29" spans="1:23" ht="30.75" customHeight="1">
      <c r="A29" s="77" t="s">
        <v>124</v>
      </c>
      <c r="B29" s="24" t="s">
        <v>70</v>
      </c>
      <c r="C29" s="93" t="s">
        <v>131</v>
      </c>
      <c r="D29" s="206">
        <v>1</v>
      </c>
      <c r="E29" s="3" t="s">
        <v>127</v>
      </c>
      <c r="F29" s="5"/>
      <c r="G29" s="5"/>
      <c r="H29" s="5"/>
      <c r="I29" s="5"/>
      <c r="J29" s="96">
        <f>'COMPOSIÇÃO 1'!Z65</f>
        <v>13500</v>
      </c>
      <c r="K29" s="201"/>
      <c r="L29" s="186"/>
      <c r="M29" s="187"/>
      <c r="N29" s="187"/>
      <c r="O29" s="203"/>
      <c r="P29" s="203"/>
      <c r="Q29" s="203"/>
      <c r="R29" s="204"/>
      <c r="S29" s="204"/>
      <c r="T29" s="204"/>
      <c r="U29" s="205"/>
      <c r="V29" s="205"/>
      <c r="W29" s="205"/>
    </row>
    <row r="30" spans="1:23">
      <c r="A30" s="92"/>
      <c r="D30" s="94"/>
      <c r="E30" s="3"/>
      <c r="F30" s="5"/>
      <c r="G30" s="5"/>
      <c r="H30" s="5"/>
      <c r="I30" s="5"/>
      <c r="J30" s="96"/>
      <c r="K30" s="202"/>
      <c r="L30" s="18"/>
      <c r="M30" s="185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A31" s="84">
        <v>5</v>
      </c>
      <c r="B31" s="99"/>
      <c r="C31" s="86" t="s">
        <v>24</v>
      </c>
      <c r="D31" s="87"/>
      <c r="E31" s="88"/>
      <c r="F31" s="89"/>
      <c r="G31" s="89"/>
      <c r="H31" s="89"/>
      <c r="I31" s="89"/>
      <c r="J31" s="90"/>
      <c r="K31" s="91">
        <f>SUM(J32:J33)</f>
        <v>1040</v>
      </c>
      <c r="L31" s="185"/>
      <c r="M31" s="185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ht="75">
      <c r="A32" s="70" t="s">
        <v>114</v>
      </c>
      <c r="B32" s="64">
        <v>89173</v>
      </c>
      <c r="C32" s="192" t="s">
        <v>49</v>
      </c>
      <c r="D32" s="68">
        <v>10</v>
      </c>
      <c r="E32" s="13" t="s">
        <v>0</v>
      </c>
      <c r="F32" s="14">
        <v>30</v>
      </c>
      <c r="G32" s="14">
        <v>50</v>
      </c>
      <c r="H32" s="14">
        <f t="shared" ref="H32" si="0">G32+F32</f>
        <v>80</v>
      </c>
      <c r="I32" s="14">
        <f t="shared" ref="I32" si="1">H32*D32</f>
        <v>800</v>
      </c>
      <c r="J32" s="69">
        <f>I32*(1+$J$10)</f>
        <v>1040</v>
      </c>
      <c r="K32" s="20"/>
      <c r="L32" s="18"/>
      <c r="M32" s="185"/>
      <c r="N32" s="18"/>
      <c r="O32" s="18"/>
      <c r="P32" s="18"/>
      <c r="Q32" s="18"/>
      <c r="R32" s="18"/>
      <c r="S32" s="186"/>
      <c r="T32" s="18"/>
      <c r="U32" s="18"/>
      <c r="V32" s="18"/>
      <c r="W32" s="18"/>
    </row>
    <row r="33" spans="1:13">
      <c r="A33" s="78"/>
      <c r="B33" s="24"/>
      <c r="C33" s="26"/>
      <c r="D33" s="149"/>
      <c r="E33" s="3"/>
      <c r="F33" s="4"/>
      <c r="G33" s="4"/>
      <c r="H33" s="4"/>
      <c r="I33" s="4"/>
      <c r="J33" s="25"/>
      <c r="K33" s="20"/>
    </row>
    <row r="34" spans="1:13">
      <c r="A34" s="84">
        <v>6</v>
      </c>
      <c r="B34" s="85"/>
      <c r="C34" s="86" t="s">
        <v>55</v>
      </c>
      <c r="D34" s="87"/>
      <c r="E34" s="88"/>
      <c r="F34" s="89"/>
      <c r="G34" s="89"/>
      <c r="H34" s="89"/>
      <c r="I34" s="89"/>
      <c r="J34" s="90"/>
      <c r="K34" s="91">
        <f>J35</f>
        <v>1376.56</v>
      </c>
    </row>
    <row r="35" spans="1:13">
      <c r="A35" s="78" t="s">
        <v>54</v>
      </c>
      <c r="B35" s="24"/>
      <c r="C35" s="26" t="s">
        <v>123</v>
      </c>
      <c r="D35" s="149">
        <v>1805</v>
      </c>
      <c r="E35" s="3" t="s">
        <v>0</v>
      </c>
      <c r="F35" s="4"/>
      <c r="G35" s="4"/>
      <c r="H35" s="4"/>
      <c r="I35" s="4"/>
      <c r="J35" s="25">
        <v>1376.56</v>
      </c>
      <c r="K35" s="20"/>
      <c r="L35" s="9"/>
      <c r="M35" s="9"/>
    </row>
    <row r="36" spans="1:13">
      <c r="A36" s="78"/>
      <c r="B36" s="24"/>
      <c r="C36" s="26"/>
      <c r="D36" s="149"/>
      <c r="E36" s="3"/>
      <c r="F36" s="4"/>
      <c r="G36" s="4"/>
      <c r="H36" s="4"/>
      <c r="I36" s="4"/>
      <c r="J36" s="25"/>
      <c r="K36" s="20"/>
      <c r="L36" s="9"/>
      <c r="M36" s="9"/>
    </row>
    <row r="37" spans="1:13">
      <c r="A37" s="78"/>
      <c r="B37" s="24"/>
      <c r="C37" s="3"/>
      <c r="D37" s="149"/>
      <c r="E37" s="3"/>
      <c r="F37" s="4"/>
      <c r="G37" s="226"/>
      <c r="H37" s="226"/>
      <c r="I37" s="4"/>
      <c r="J37" s="27" t="s">
        <v>10</v>
      </c>
      <c r="K37" s="222">
        <f>SUM(K13:K35)</f>
        <v>150000.00099999999</v>
      </c>
      <c r="L37" s="9">
        <f>150000-K37</f>
        <v>-9.9999998928979039E-4</v>
      </c>
      <c r="M37" s="9"/>
    </row>
    <row r="38" spans="1:13">
      <c r="A38" s="84"/>
      <c r="B38" s="85"/>
      <c r="C38" s="86"/>
      <c r="D38" s="87"/>
      <c r="E38" s="88"/>
      <c r="F38" s="89"/>
      <c r="G38" s="89" t="s">
        <v>11</v>
      </c>
      <c r="H38" s="89"/>
      <c r="I38" s="89"/>
      <c r="J38" s="90">
        <f>SUM(J13:J36)</f>
        <v>150000.00099999999</v>
      </c>
      <c r="K38" s="91"/>
      <c r="L38" s="9"/>
      <c r="M38" s="9"/>
    </row>
    <row r="39" spans="1:13">
      <c r="A39" s="81"/>
      <c r="B39" s="74"/>
      <c r="C39" s="28"/>
      <c r="D39" s="29"/>
      <c r="E39" s="28"/>
      <c r="F39" s="28"/>
      <c r="G39" s="28"/>
      <c r="H39" s="28"/>
      <c r="I39" s="28"/>
      <c r="J39" s="65"/>
      <c r="K39" s="23"/>
      <c r="M39" s="9"/>
    </row>
    <row r="40" spans="1:13">
      <c r="M40" s="9"/>
    </row>
    <row r="41" spans="1:13" ht="30">
      <c r="B41" s="73" t="s">
        <v>60</v>
      </c>
      <c r="C41" s="150" t="s">
        <v>63</v>
      </c>
      <c r="L41" s="9"/>
    </row>
    <row r="42" spans="1:13">
      <c r="L42" s="9"/>
    </row>
    <row r="44" spans="1:13">
      <c r="D44"/>
      <c r="J44" s="9"/>
      <c r="K44" s="9"/>
    </row>
    <row r="45" spans="1:13">
      <c r="A45" s="82"/>
      <c r="B45" s="75"/>
      <c r="D45"/>
      <c r="K45" s="9"/>
    </row>
    <row r="46" spans="1:13">
      <c r="A46" s="82"/>
      <c r="B46" s="75"/>
      <c r="D46"/>
    </row>
    <row r="47" spans="1:13" ht="15" customHeight="1">
      <c r="A47" s="83"/>
      <c r="B47" s="76"/>
      <c r="D47"/>
      <c r="H47" s="9"/>
      <c r="K47" s="9"/>
      <c r="L47" s="9"/>
    </row>
    <row r="48" spans="1:13" ht="15" customHeight="1">
      <c r="D48"/>
    </row>
    <row r="49" spans="4:4" ht="15" customHeight="1">
      <c r="D49"/>
    </row>
    <row r="50" spans="4:4" ht="15" customHeight="1">
      <c r="D50"/>
    </row>
    <row r="51" spans="4:4" ht="15.75" customHeight="1">
      <c r="D51"/>
    </row>
    <row r="52" spans="4:4">
      <c r="D52"/>
    </row>
    <row r="53" spans="4:4">
      <c r="D53"/>
    </row>
    <row r="54" spans="4:4">
      <c r="D54"/>
    </row>
    <row r="55" spans="4:4">
      <c r="D55"/>
    </row>
    <row r="56" spans="4:4">
      <c r="D56"/>
    </row>
    <row r="57" spans="4:4">
      <c r="D57"/>
    </row>
    <row r="58" spans="4:4">
      <c r="D58"/>
    </row>
    <row r="59" spans="4:4">
      <c r="D59"/>
    </row>
    <row r="60" spans="4:4">
      <c r="D60"/>
    </row>
    <row r="61" spans="4:4">
      <c r="D61"/>
    </row>
    <row r="62" spans="4:4">
      <c r="D62"/>
    </row>
    <row r="63" spans="4:4">
      <c r="D63"/>
    </row>
    <row r="64" spans="4:4">
      <c r="D64"/>
    </row>
    <row r="65" spans="4:4">
      <c r="D65"/>
    </row>
    <row r="66" spans="4:4">
      <c r="D66"/>
    </row>
    <row r="67" spans="4:4">
      <c r="D67"/>
    </row>
    <row r="68" spans="4:4">
      <c r="D68"/>
    </row>
    <row r="69" spans="4:4">
      <c r="D69"/>
    </row>
    <row r="70" spans="4:4">
      <c r="D70"/>
    </row>
    <row r="71" spans="4:4">
      <c r="D71"/>
    </row>
    <row r="72" spans="4:4">
      <c r="D72"/>
    </row>
    <row r="73" spans="4:4">
      <c r="D73"/>
    </row>
    <row r="74" spans="4:4">
      <c r="D74"/>
    </row>
    <row r="75" spans="4:4">
      <c r="D75"/>
    </row>
    <row r="76" spans="4:4">
      <c r="D76"/>
    </row>
  </sheetData>
  <mergeCells count="4">
    <mergeCell ref="O28:Q28"/>
    <mergeCell ref="R28:T28"/>
    <mergeCell ref="U28:W28"/>
    <mergeCell ref="G37:H37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headerFooter>
    <oddHeader>&amp;L&amp;Z&amp;F&amp;R&amp;F</oddHeader>
    <oddFooter>&amp;L&amp;D&amp;C&amp;9Referência SINAPI: DEZEMBRO de 2016 - Vigência: FEVEREIRO de 2017&amp;R&amp;P</oddFooter>
  </headerFooter>
  <drawing r:id="rId2"/>
  <legacyDrawing r:id="rId3"/>
  <oleObjects>
    <oleObject progId="AutoCADLT.Drawing.20" shapeId="1026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opLeftCell="A4" workbookViewId="0">
      <selection activeCell="B14" sqref="B14"/>
    </sheetView>
  </sheetViews>
  <sheetFormatPr defaultRowHeight="15"/>
  <cols>
    <col min="2" max="2" width="65.42578125" customWidth="1"/>
    <col min="3" max="3" width="16.28515625" customWidth="1"/>
    <col min="5" max="5" width="12.140625" customWidth="1"/>
    <col min="7" max="7" width="11.5703125" customWidth="1"/>
    <col min="11" max="11" width="12.140625" customWidth="1"/>
  </cols>
  <sheetData>
    <row r="1" spans="1:9" ht="19.5">
      <c r="A1" s="30"/>
      <c r="B1" s="227" t="s">
        <v>25</v>
      </c>
      <c r="C1" s="227"/>
      <c r="D1" s="227"/>
      <c r="E1" s="227"/>
      <c r="F1" s="227"/>
      <c r="G1" s="227"/>
      <c r="H1" s="227"/>
      <c r="I1" s="228"/>
    </row>
    <row r="2" spans="1:9" ht="16.5">
      <c r="A2" s="31"/>
      <c r="B2" s="229" t="s">
        <v>26</v>
      </c>
      <c r="C2" s="229"/>
      <c r="D2" s="229"/>
      <c r="E2" s="229"/>
      <c r="F2" s="229"/>
      <c r="G2" s="229"/>
      <c r="H2" s="229"/>
      <c r="I2" s="230"/>
    </row>
    <row r="3" spans="1:9">
      <c r="A3" s="32"/>
      <c r="B3" s="231" t="s">
        <v>46</v>
      </c>
      <c r="C3" s="231"/>
      <c r="D3" s="231"/>
      <c r="E3" s="231"/>
      <c r="F3" s="231"/>
      <c r="G3" s="231"/>
      <c r="H3" s="231"/>
      <c r="I3" s="232"/>
    </row>
    <row r="4" spans="1:9">
      <c r="A4" s="33"/>
      <c r="B4" s="34"/>
      <c r="C4" s="34"/>
      <c r="D4" s="34"/>
      <c r="E4" s="34"/>
      <c r="F4" s="34"/>
      <c r="G4" s="34"/>
      <c r="H4" s="34"/>
      <c r="I4" s="35"/>
    </row>
    <row r="5" spans="1:9">
      <c r="A5" s="233" t="s">
        <v>27</v>
      </c>
      <c r="B5" s="233"/>
      <c r="C5" s="233"/>
      <c r="D5" s="233"/>
      <c r="E5" s="233"/>
      <c r="F5" s="233"/>
      <c r="G5" s="233"/>
      <c r="H5" s="233"/>
      <c r="I5" s="233"/>
    </row>
    <row r="6" spans="1:9">
      <c r="A6" s="36" t="s">
        <v>28</v>
      </c>
      <c r="B6" s="234" t="s">
        <v>47</v>
      </c>
      <c r="C6" s="234"/>
      <c r="D6" s="235" t="s">
        <v>29</v>
      </c>
      <c r="E6" s="236"/>
      <c r="F6" s="237"/>
      <c r="G6" s="238">
        <v>42930</v>
      </c>
      <c r="H6" s="239"/>
      <c r="I6" s="240"/>
    </row>
    <row r="7" spans="1:9">
      <c r="A7" s="36" t="s">
        <v>30</v>
      </c>
      <c r="B7" s="234" t="s">
        <v>31</v>
      </c>
      <c r="C7" s="234"/>
      <c r="D7" s="235" t="s">
        <v>32</v>
      </c>
      <c r="E7" s="236"/>
      <c r="F7" s="237"/>
      <c r="G7" s="243">
        <f>ORÇAMENTO!J38</f>
        <v>150000.00099999999</v>
      </c>
      <c r="H7" s="244"/>
      <c r="I7" s="245"/>
    </row>
    <row r="8" spans="1:9">
      <c r="A8" s="37"/>
      <c r="B8" s="38"/>
      <c r="C8" s="39"/>
      <c r="D8" s="39"/>
      <c r="E8" s="39"/>
      <c r="F8" s="39"/>
      <c r="G8" s="39"/>
      <c r="H8" s="39"/>
      <c r="I8" s="40"/>
    </row>
    <row r="9" spans="1:9">
      <c r="A9" s="246" t="s">
        <v>33</v>
      </c>
      <c r="B9" s="248" t="s">
        <v>34</v>
      </c>
      <c r="C9" s="250" t="s">
        <v>35</v>
      </c>
      <c r="D9" s="252" t="s">
        <v>36</v>
      </c>
      <c r="E9" s="253"/>
      <c r="F9" s="254"/>
      <c r="G9" s="254"/>
      <c r="H9" s="254"/>
      <c r="I9" s="255"/>
    </row>
    <row r="10" spans="1:9">
      <c r="A10" s="247"/>
      <c r="B10" s="249"/>
      <c r="C10" s="251"/>
      <c r="D10" s="256" t="s">
        <v>37</v>
      </c>
      <c r="E10" s="257"/>
      <c r="F10" s="256" t="s">
        <v>38</v>
      </c>
      <c r="G10" s="257"/>
      <c r="H10" s="256" t="s">
        <v>39</v>
      </c>
      <c r="I10" s="257"/>
    </row>
    <row r="11" spans="1:9">
      <c r="A11" s="133">
        <v>1</v>
      </c>
      <c r="B11" s="60" t="str">
        <f>VLOOKUP(A11,ORÇAMENTO!A13:C41,3)</f>
        <v>REMOÇÕES</v>
      </c>
      <c r="C11" s="132">
        <f>VLOOKUP(A11,ORÇAMENTO!A13:K41,11)</f>
        <v>3000</v>
      </c>
      <c r="D11" s="134">
        <v>1</v>
      </c>
      <c r="E11" s="135">
        <f>D11*C11</f>
        <v>3000</v>
      </c>
      <c r="F11" s="134"/>
      <c r="G11" s="135"/>
      <c r="H11" s="134"/>
      <c r="I11" s="136"/>
    </row>
    <row r="12" spans="1:9">
      <c r="A12" s="137">
        <v>2</v>
      </c>
      <c r="B12" s="138" t="str">
        <f>VLOOKUP(A12,ORÇAMENTO!A14:C42,3)</f>
        <v>REPAROS</v>
      </c>
      <c r="C12" s="139">
        <f>VLOOKUP(A12,ORÇAMENTO!A14:K42,11)</f>
        <v>9000</v>
      </c>
      <c r="D12" s="140">
        <v>1</v>
      </c>
      <c r="E12" s="141">
        <f t="shared" ref="E12:E16" si="0">D12*C12</f>
        <v>9000</v>
      </c>
      <c r="F12" s="140"/>
      <c r="G12" s="141"/>
      <c r="H12" s="140"/>
      <c r="I12" s="142"/>
    </row>
    <row r="13" spans="1:9">
      <c r="A13" s="137">
        <v>3</v>
      </c>
      <c r="B13" s="138" t="str">
        <f>VLOOKUP(A13,ORÇAMENTO!A16:C43,3)</f>
        <v>COBERTURA</v>
      </c>
      <c r="C13" s="139">
        <f>VLOOKUP(A13,ORÇAMENTO!A16:K43,11)</f>
        <v>95653.441000000006</v>
      </c>
      <c r="D13" s="140">
        <v>0.6</v>
      </c>
      <c r="E13" s="141">
        <f t="shared" si="0"/>
        <v>57392.064600000005</v>
      </c>
      <c r="F13" s="140">
        <v>0.4</v>
      </c>
      <c r="G13" s="141">
        <f>F13*C13</f>
        <v>38261.376400000001</v>
      </c>
      <c r="H13" s="140"/>
      <c r="I13" s="142"/>
    </row>
    <row r="14" spans="1:9">
      <c r="A14" s="137">
        <v>4</v>
      </c>
      <c r="B14" s="138" t="str">
        <f>VLOOKUP(A14,ORÇAMENTO!A17:C44,3)</f>
        <v>SISTEMA DE EVAPORAÇÃO E CORTINAMENTO INTERNO</v>
      </c>
      <c r="C14" s="139">
        <f>VLOOKUP(A14,ORÇAMENTO!A17:K44,11)</f>
        <v>39930</v>
      </c>
      <c r="D14" s="140"/>
      <c r="E14" s="141">
        <f t="shared" si="0"/>
        <v>0</v>
      </c>
      <c r="F14" s="140">
        <v>1</v>
      </c>
      <c r="G14" s="141">
        <f>F14*C14</f>
        <v>39930</v>
      </c>
      <c r="H14" s="140"/>
      <c r="I14" s="142"/>
    </row>
    <row r="15" spans="1:9">
      <c r="A15" s="137">
        <v>5</v>
      </c>
      <c r="B15" s="138" t="str">
        <f>VLOOKUP(A15,ORÇAMENTO!A17:C45,3)</f>
        <v>REPARO NA ALVENARIA DO EITÃO</v>
      </c>
      <c r="C15" s="139">
        <f>VLOOKUP(A15,ORÇAMENTO!A17:K45,11)</f>
        <v>1040</v>
      </c>
      <c r="D15" s="140"/>
      <c r="E15" s="141">
        <f t="shared" si="0"/>
        <v>0</v>
      </c>
      <c r="F15" s="140">
        <v>1</v>
      </c>
      <c r="G15" s="141">
        <f>F15*C15</f>
        <v>1040</v>
      </c>
      <c r="H15" s="140"/>
      <c r="I15" s="142"/>
    </row>
    <row r="16" spans="1:9">
      <c r="A16" s="137">
        <v>6</v>
      </c>
      <c r="B16" s="138" t="str">
        <f>VLOOKUP(A16,ORÇAMENTO!A18:C46,3)</f>
        <v>FINALIZAÇÃO</v>
      </c>
      <c r="C16" s="139">
        <f>VLOOKUP(A16,ORÇAMENTO!A18:K46,11)</f>
        <v>1376.56</v>
      </c>
      <c r="D16" s="140"/>
      <c r="E16" s="141">
        <f t="shared" si="0"/>
        <v>0</v>
      </c>
      <c r="F16" s="140">
        <v>1</v>
      </c>
      <c r="G16" s="141">
        <f t="shared" ref="G16" si="1">F16*C16</f>
        <v>1376.56</v>
      </c>
      <c r="H16" s="140"/>
      <c r="I16" s="142"/>
    </row>
    <row r="17" spans="1:11">
      <c r="A17" s="143"/>
      <c r="B17" s="144"/>
      <c r="C17" s="145"/>
      <c r="D17" s="146"/>
      <c r="E17" s="147"/>
      <c r="F17" s="146"/>
      <c r="G17" s="147"/>
      <c r="H17" s="146"/>
      <c r="I17" s="148"/>
    </row>
    <row r="18" spans="1:11">
      <c r="A18" s="41"/>
      <c r="B18" s="43" t="s">
        <v>40</v>
      </c>
      <c r="C18" s="44">
        <f>SUM(C11:C17)</f>
        <v>150000.00099999999</v>
      </c>
      <c r="D18" s="45"/>
      <c r="E18" s="46">
        <f>SUM(E11:E17)</f>
        <v>69392.064600000012</v>
      </c>
      <c r="F18" s="45"/>
      <c r="G18" s="46">
        <f>SUM(G11:G17)</f>
        <v>80607.936400000006</v>
      </c>
      <c r="H18" s="45"/>
      <c r="I18" s="46"/>
    </row>
    <row r="19" spans="1:11">
      <c r="A19" s="42"/>
      <c r="B19" s="43" t="s">
        <v>41</v>
      </c>
      <c r="C19" s="47"/>
      <c r="D19" s="48">
        <f>E18/C18</f>
        <v>0.46261376091590839</v>
      </c>
      <c r="E19" s="49"/>
      <c r="F19" s="48">
        <f>(G18+E18)/C18</f>
        <v>1.0000000000000002</v>
      </c>
      <c r="G19" s="49"/>
      <c r="H19" s="48"/>
      <c r="I19" s="49"/>
    </row>
    <row r="20" spans="1:11">
      <c r="A20" s="42"/>
      <c r="B20" s="43" t="s">
        <v>42</v>
      </c>
      <c r="C20" s="50"/>
      <c r="D20" s="51"/>
      <c r="E20" s="46">
        <f>E18</f>
        <v>69392.064600000012</v>
      </c>
      <c r="F20" s="51"/>
      <c r="G20" s="46">
        <f>G18+E18</f>
        <v>150000.00100000002</v>
      </c>
      <c r="H20" s="51">
        <f>F20+H18</f>
        <v>0</v>
      </c>
      <c r="I20" s="46"/>
    </row>
    <row r="21" spans="1:11">
      <c r="A21" s="241"/>
      <c r="B21" s="242"/>
      <c r="C21" s="52"/>
      <c r="D21" s="53"/>
      <c r="E21" s="53"/>
      <c r="F21" s="53"/>
      <c r="G21" s="53"/>
      <c r="H21" s="53"/>
      <c r="I21" s="54"/>
    </row>
    <row r="22" spans="1:11">
      <c r="A22" s="55"/>
      <c r="B22" s="56" t="s">
        <v>43</v>
      </c>
      <c r="C22" s="57">
        <f>C18</f>
        <v>150000.00099999999</v>
      </c>
      <c r="D22" s="58"/>
      <c r="E22" s="58"/>
      <c r="F22" s="58"/>
      <c r="G22" s="58"/>
      <c r="H22" s="58"/>
      <c r="I22" s="59"/>
    </row>
    <row r="23" spans="1:11">
      <c r="A23" s="11"/>
      <c r="B23" s="61" t="s">
        <v>44</v>
      </c>
      <c r="C23" s="62" t="s">
        <v>45</v>
      </c>
      <c r="D23" s="18"/>
      <c r="E23" s="19"/>
      <c r="F23" s="18"/>
      <c r="G23" s="18"/>
      <c r="H23" s="18"/>
      <c r="I23" s="20"/>
    </row>
    <row r="24" spans="1:11">
      <c r="A24" s="12" t="s">
        <v>64</v>
      </c>
      <c r="B24" s="21" t="s">
        <v>65</v>
      </c>
      <c r="C24" s="21"/>
      <c r="D24" s="21"/>
      <c r="E24" s="21"/>
      <c r="F24" s="21"/>
      <c r="G24" s="21"/>
      <c r="H24" s="21"/>
      <c r="I24" s="23"/>
      <c r="J24" s="18"/>
      <c r="K24" s="1"/>
    </row>
    <row r="25" spans="1:11">
      <c r="A25" s="18"/>
      <c r="B25" s="63"/>
      <c r="C25" s="18"/>
      <c r="D25" s="18"/>
      <c r="E25" s="18"/>
      <c r="F25" s="18"/>
      <c r="G25" s="18"/>
      <c r="H25" s="18"/>
      <c r="I25" s="18"/>
      <c r="J25" s="18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1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1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1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1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1">
      <c r="A31" s="18"/>
      <c r="B31" s="18"/>
      <c r="C31" s="18"/>
      <c r="D31" s="18"/>
      <c r="E31" s="18"/>
      <c r="F31" s="18"/>
      <c r="G31" s="18"/>
      <c r="H31" s="18"/>
      <c r="I31" s="18"/>
      <c r="J31" s="18"/>
    </row>
  </sheetData>
  <mergeCells count="18">
    <mergeCell ref="A21:B21"/>
    <mergeCell ref="B7:C7"/>
    <mergeCell ref="D7:F7"/>
    <mergeCell ref="G7:I7"/>
    <mergeCell ref="A9:A10"/>
    <mergeCell ref="B9:B10"/>
    <mergeCell ref="C9:C10"/>
    <mergeCell ref="D9:I9"/>
    <mergeCell ref="D10:E10"/>
    <mergeCell ref="F10:G10"/>
    <mergeCell ref="H10:I10"/>
    <mergeCell ref="B1:I1"/>
    <mergeCell ref="B2:I2"/>
    <mergeCell ref="B3:I3"/>
    <mergeCell ref="A5:I5"/>
    <mergeCell ref="B6:C6"/>
    <mergeCell ref="D6:F6"/>
    <mergeCell ref="G6:I6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headerFooter>
    <oddHeader>&amp;L&amp;F&amp;A</oddHeader>
    <oddFooter>&amp;L&amp;D&amp;CReferência SINAPI: DEZEMBRO de 2016 - Vigência: FEVEREIRO de 2017&amp;R&amp;P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65"/>
  <sheetViews>
    <sheetView topLeftCell="A13" workbookViewId="0">
      <selection activeCell="Z28" sqref="Z28"/>
    </sheetView>
  </sheetViews>
  <sheetFormatPr defaultRowHeight="15"/>
  <cols>
    <col min="9" max="9" width="1.28515625" customWidth="1"/>
    <col min="10" max="12" width="9.140625" hidden="1" customWidth="1"/>
    <col min="16" max="16" width="2.85546875" customWidth="1"/>
    <col min="17" max="17" width="9.140625" hidden="1" customWidth="1"/>
    <col min="19" max="19" width="3.85546875" customWidth="1"/>
    <col min="20" max="20" width="9.140625" hidden="1" customWidth="1"/>
    <col min="22" max="22" width="5.7109375" customWidth="1"/>
    <col min="23" max="23" width="9.140625" hidden="1" customWidth="1"/>
    <col min="25" max="26" width="10.5703125" style="1" bestFit="1" customWidth="1"/>
  </cols>
  <sheetData>
    <row r="1" spans="2:23" ht="15.75" thickBot="1"/>
    <row r="2" spans="2:23">
      <c r="B2" s="306" t="s">
        <v>71</v>
      </c>
      <c r="C2" s="306"/>
      <c r="D2" s="306"/>
      <c r="E2" s="306"/>
      <c r="F2" s="306"/>
      <c r="G2" s="306"/>
      <c r="H2" s="307"/>
      <c r="I2" s="308"/>
      <c r="J2" s="309"/>
      <c r="K2" s="309"/>
      <c r="L2" s="309"/>
      <c r="M2" s="309"/>
      <c r="N2" s="309"/>
      <c r="O2" s="309"/>
      <c r="P2" s="309"/>
      <c r="Q2" s="310"/>
      <c r="R2" s="311" t="s">
        <v>72</v>
      </c>
      <c r="S2" s="312"/>
      <c r="T2" s="312"/>
      <c r="U2" s="312"/>
      <c r="V2" s="312"/>
      <c r="W2" s="313"/>
    </row>
    <row r="3" spans="2:23">
      <c r="B3" s="306"/>
      <c r="C3" s="306"/>
      <c r="D3" s="306"/>
      <c r="E3" s="306"/>
      <c r="F3" s="306"/>
      <c r="G3" s="306"/>
      <c r="H3" s="307"/>
      <c r="I3" s="314" t="s">
        <v>73</v>
      </c>
      <c r="J3" s="315"/>
      <c r="K3" s="315"/>
      <c r="L3" s="315"/>
      <c r="M3" s="315"/>
      <c r="N3" s="315"/>
      <c r="O3" s="315"/>
      <c r="P3" s="315"/>
      <c r="Q3" s="316"/>
      <c r="R3" s="156"/>
      <c r="S3" s="157"/>
      <c r="T3" s="157"/>
      <c r="U3" s="157"/>
      <c r="V3" s="157"/>
      <c r="W3" s="158"/>
    </row>
    <row r="4" spans="2:23">
      <c r="B4" s="306"/>
      <c r="C4" s="306"/>
      <c r="D4" s="306"/>
      <c r="E4" s="306"/>
      <c r="F4" s="306"/>
      <c r="G4" s="306"/>
      <c r="H4" s="307"/>
      <c r="I4" s="317" t="s">
        <v>74</v>
      </c>
      <c r="J4" s="318"/>
      <c r="K4" s="318"/>
      <c r="L4" s="318"/>
      <c r="M4" s="318"/>
      <c r="N4" s="318"/>
      <c r="O4" s="318"/>
      <c r="P4" s="318"/>
      <c r="Q4" s="319"/>
      <c r="R4" s="156"/>
      <c r="S4" s="157"/>
      <c r="T4" s="157"/>
      <c r="U4" s="157"/>
      <c r="V4" s="157"/>
      <c r="W4" s="158"/>
    </row>
    <row r="5" spans="2:23">
      <c r="B5" s="306"/>
      <c r="C5" s="306"/>
      <c r="D5" s="306"/>
      <c r="E5" s="306"/>
      <c r="F5" s="306"/>
      <c r="G5" s="306"/>
      <c r="H5" s="307"/>
      <c r="I5" s="317" t="s">
        <v>75</v>
      </c>
      <c r="J5" s="318"/>
      <c r="K5" s="318"/>
      <c r="L5" s="318"/>
      <c r="M5" s="318"/>
      <c r="N5" s="318"/>
      <c r="O5" s="318"/>
      <c r="P5" s="318"/>
      <c r="Q5" s="319"/>
      <c r="R5" s="156"/>
      <c r="S5" s="157"/>
      <c r="T5" s="157"/>
      <c r="U5" s="157"/>
      <c r="V5" s="157"/>
      <c r="W5" s="158"/>
    </row>
    <row r="6" spans="2:23" ht="15.75" thickBot="1">
      <c r="B6" s="306"/>
      <c r="C6" s="306"/>
      <c r="D6" s="306"/>
      <c r="E6" s="306"/>
      <c r="F6" s="306"/>
      <c r="G6" s="306"/>
      <c r="H6" s="307"/>
      <c r="I6" s="320" t="s">
        <v>76</v>
      </c>
      <c r="J6" s="321"/>
      <c r="K6" s="321"/>
      <c r="L6" s="321"/>
      <c r="M6" s="321"/>
      <c r="N6" s="321"/>
      <c r="O6" s="321"/>
      <c r="P6" s="321"/>
      <c r="Q6" s="322"/>
      <c r="R6" s="159"/>
      <c r="S6" s="160"/>
      <c r="T6" s="160"/>
      <c r="U6" s="160"/>
      <c r="V6" s="160"/>
      <c r="W6" s="161"/>
    </row>
    <row r="7" spans="2:23" ht="60.75">
      <c r="B7" s="162"/>
      <c r="C7" s="162"/>
      <c r="D7" s="162"/>
      <c r="E7" s="162"/>
      <c r="F7" s="162"/>
      <c r="G7" s="162"/>
      <c r="H7" s="162"/>
      <c r="I7" s="163"/>
      <c r="J7" s="163"/>
      <c r="K7" s="163"/>
      <c r="L7" s="163"/>
      <c r="M7" s="163"/>
      <c r="N7" s="163"/>
      <c r="O7" s="163"/>
      <c r="P7" s="163"/>
      <c r="Q7" s="163"/>
      <c r="R7" s="164"/>
      <c r="S7" s="157"/>
      <c r="T7" s="157"/>
      <c r="U7" s="157"/>
      <c r="V7" s="157"/>
      <c r="W7" s="157"/>
    </row>
    <row r="8" spans="2:23">
      <c r="B8" s="305" t="s">
        <v>77</v>
      </c>
      <c r="C8" s="305"/>
      <c r="D8" s="305"/>
      <c r="E8" s="302" t="s">
        <v>78</v>
      </c>
      <c r="F8" s="302"/>
      <c r="G8" s="302"/>
      <c r="H8" s="302"/>
      <c r="I8" s="302"/>
      <c r="J8" s="302"/>
      <c r="K8" s="302"/>
      <c r="L8" s="302"/>
      <c r="M8" s="302"/>
      <c r="N8" s="302"/>
      <c r="O8" s="323"/>
      <c r="P8" s="323"/>
      <c r="Q8" s="323"/>
      <c r="R8" s="323"/>
      <c r="S8" s="323"/>
      <c r="T8" s="165" t="s">
        <v>79</v>
      </c>
      <c r="U8" s="324">
        <v>42965</v>
      </c>
      <c r="V8" s="323"/>
      <c r="W8" s="323"/>
    </row>
    <row r="9" spans="2:23">
      <c r="B9" s="305" t="s">
        <v>80</v>
      </c>
      <c r="C9" s="305"/>
      <c r="D9" s="305"/>
      <c r="E9" s="302"/>
      <c r="F9" s="302"/>
      <c r="G9" s="302"/>
      <c r="H9" s="302"/>
      <c r="I9" s="302"/>
      <c r="J9" s="302"/>
      <c r="K9" s="302"/>
      <c r="L9" s="302"/>
      <c r="M9" s="305" t="s">
        <v>81</v>
      </c>
      <c r="N9" s="305"/>
      <c r="O9" s="302"/>
      <c r="P9" s="302"/>
      <c r="Q9" s="302"/>
      <c r="R9" s="302"/>
      <c r="S9" s="302"/>
      <c r="T9" s="166" t="s">
        <v>82</v>
      </c>
      <c r="U9" s="302"/>
      <c r="V9" s="302"/>
      <c r="W9" s="302"/>
    </row>
    <row r="10" spans="2:23">
      <c r="B10" s="305" t="s">
        <v>83</v>
      </c>
      <c r="C10" s="305"/>
      <c r="D10" s="305"/>
      <c r="E10" s="302" t="s">
        <v>84</v>
      </c>
      <c r="F10" s="302"/>
      <c r="G10" s="302"/>
      <c r="H10" s="302"/>
      <c r="I10" s="302"/>
      <c r="J10" s="302"/>
      <c r="K10" s="302"/>
      <c r="L10" s="302"/>
      <c r="M10" s="305" t="s">
        <v>85</v>
      </c>
      <c r="N10" s="305"/>
      <c r="O10" s="302"/>
      <c r="P10" s="302"/>
      <c r="Q10" s="302"/>
      <c r="R10" s="302"/>
      <c r="S10" s="302"/>
      <c r="T10" s="166" t="s">
        <v>86</v>
      </c>
      <c r="U10" s="302" t="s">
        <v>87</v>
      </c>
      <c r="V10" s="302"/>
      <c r="W10" s="302"/>
    </row>
    <row r="11" spans="2:23">
      <c r="B11" s="166" t="s">
        <v>88</v>
      </c>
      <c r="C11" s="166"/>
      <c r="D11" s="167"/>
      <c r="E11" s="302"/>
      <c r="F11" s="302"/>
      <c r="G11" s="302"/>
      <c r="H11" s="302"/>
      <c r="I11" s="302"/>
      <c r="J11" s="302"/>
      <c r="K11" s="302"/>
      <c r="L11" s="302"/>
      <c r="M11" s="305" t="s">
        <v>89</v>
      </c>
      <c r="N11" s="305"/>
      <c r="O11" s="302" t="s">
        <v>90</v>
      </c>
      <c r="P11" s="302"/>
      <c r="Q11" s="302"/>
      <c r="R11" s="302"/>
      <c r="S11" s="302"/>
      <c r="T11" s="165" t="s">
        <v>89</v>
      </c>
      <c r="U11" s="302"/>
      <c r="V11" s="302"/>
      <c r="W11" s="302"/>
    </row>
    <row r="12" spans="2:23">
      <c r="B12" s="305" t="s">
        <v>91</v>
      </c>
      <c r="C12" s="305"/>
      <c r="D12" s="305"/>
      <c r="E12" s="302"/>
      <c r="F12" s="302"/>
      <c r="G12" s="302"/>
      <c r="H12" s="302"/>
      <c r="I12" s="302"/>
      <c r="J12" s="302"/>
      <c r="K12" s="302"/>
      <c r="L12" s="302"/>
      <c r="M12" s="305" t="s">
        <v>92</v>
      </c>
      <c r="N12" s="305"/>
      <c r="O12" s="302"/>
      <c r="P12" s="302"/>
      <c r="Q12" s="302"/>
      <c r="R12" s="302"/>
      <c r="S12" s="302"/>
      <c r="T12" s="165" t="s">
        <v>93</v>
      </c>
      <c r="U12" s="302"/>
      <c r="V12" s="302"/>
      <c r="W12" s="302"/>
    </row>
    <row r="13" spans="2:23">
      <c r="B13" s="303" t="s">
        <v>94</v>
      </c>
      <c r="C13" s="303"/>
      <c r="D13" s="303"/>
      <c r="E13" s="304" t="s">
        <v>95</v>
      </c>
      <c r="F13" s="304"/>
      <c r="G13" s="304"/>
      <c r="H13" s="168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70"/>
    </row>
    <row r="14" spans="2:23">
      <c r="B14" s="171"/>
      <c r="C14" s="172"/>
      <c r="D14" s="172"/>
      <c r="E14" s="169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69"/>
      <c r="V14" s="169"/>
      <c r="W14" s="170"/>
    </row>
    <row r="15" spans="2:23">
      <c r="B15" s="173" t="s">
        <v>96</v>
      </c>
      <c r="C15" s="293" t="s">
        <v>97</v>
      </c>
      <c r="D15" s="294"/>
      <c r="E15" s="294"/>
      <c r="F15" s="294"/>
      <c r="G15" s="294"/>
      <c r="H15" s="294"/>
      <c r="I15" s="294"/>
      <c r="J15" s="294"/>
      <c r="K15" s="294"/>
      <c r="L15" s="295"/>
      <c r="M15" s="296" t="s">
        <v>98</v>
      </c>
      <c r="N15" s="296"/>
      <c r="O15" s="297" t="s">
        <v>99</v>
      </c>
      <c r="P15" s="298"/>
      <c r="Q15" s="299"/>
      <c r="R15" s="300" t="s">
        <v>100</v>
      </c>
      <c r="S15" s="300"/>
      <c r="T15" s="300"/>
      <c r="U15" s="301" t="s">
        <v>101</v>
      </c>
      <c r="V15" s="301"/>
      <c r="W15" s="301"/>
    </row>
    <row r="16" spans="2:23">
      <c r="B16" s="151">
        <v>1</v>
      </c>
      <c r="C16" s="261" t="s">
        <v>102</v>
      </c>
      <c r="D16" s="262"/>
      <c r="E16" s="262"/>
      <c r="F16" s="262"/>
      <c r="G16" s="262"/>
      <c r="H16" s="262"/>
      <c r="I16" s="262"/>
      <c r="J16" s="262"/>
      <c r="K16" s="262"/>
      <c r="L16" s="263"/>
      <c r="M16" s="272"/>
      <c r="N16" s="273"/>
      <c r="O16" s="261"/>
      <c r="P16" s="262"/>
      <c r="Q16" s="263"/>
      <c r="R16" s="268">
        <v>23481</v>
      </c>
      <c r="S16" s="268"/>
      <c r="T16" s="268"/>
      <c r="U16" s="269">
        <f>R16*B16</f>
        <v>23481</v>
      </c>
      <c r="V16" s="270"/>
      <c r="W16" s="271"/>
    </row>
    <row r="17" spans="1:26">
      <c r="B17" s="151">
        <v>1</v>
      </c>
      <c r="C17" s="261" t="s">
        <v>103</v>
      </c>
      <c r="D17" s="262"/>
      <c r="E17" s="262"/>
      <c r="F17" s="262"/>
      <c r="G17" s="262"/>
      <c r="H17" s="262"/>
      <c r="I17" s="262"/>
      <c r="J17" s="262"/>
      <c r="K17" s="262"/>
      <c r="L17" s="263"/>
      <c r="M17" s="264"/>
      <c r="N17" s="264"/>
      <c r="O17" s="274"/>
      <c r="P17" s="274"/>
      <c r="Q17" s="274"/>
      <c r="R17" s="268">
        <v>14228</v>
      </c>
      <c r="S17" s="268"/>
      <c r="T17" s="268"/>
      <c r="U17" s="269">
        <f t="shared" ref="U17:U25" si="0">R17*B17</f>
        <v>14228</v>
      </c>
      <c r="V17" s="270"/>
      <c r="W17" s="271"/>
      <c r="Z17" s="1">
        <f>U17</f>
        <v>14228</v>
      </c>
    </row>
    <row r="18" spans="1:26">
      <c r="A18" s="218"/>
      <c r="B18" s="219">
        <v>1</v>
      </c>
      <c r="C18" s="261" t="s">
        <v>104</v>
      </c>
      <c r="D18" s="262"/>
      <c r="E18" s="262"/>
      <c r="F18" s="262"/>
      <c r="G18" s="262"/>
      <c r="H18" s="262"/>
      <c r="I18" s="262"/>
      <c r="J18" s="262"/>
      <c r="K18" s="262"/>
      <c r="L18" s="263"/>
      <c r="M18" s="264"/>
      <c r="N18" s="264"/>
      <c r="O18" s="274"/>
      <c r="P18" s="274"/>
      <c r="Q18" s="274"/>
      <c r="R18" s="268">
        <v>8319</v>
      </c>
      <c r="S18" s="268"/>
      <c r="T18" s="268"/>
      <c r="U18" s="269">
        <f t="shared" si="0"/>
        <v>8319</v>
      </c>
      <c r="V18" s="270"/>
      <c r="W18" s="271"/>
      <c r="X18" s="88"/>
      <c r="Y18" s="221"/>
    </row>
    <row r="19" spans="1:26">
      <c r="B19" s="217"/>
      <c r="C19" s="284"/>
      <c r="D19" s="285"/>
      <c r="E19" s="285"/>
      <c r="F19" s="285"/>
      <c r="G19" s="285"/>
      <c r="H19" s="285"/>
      <c r="I19" s="285"/>
      <c r="J19" s="285"/>
      <c r="K19" s="285"/>
      <c r="L19" s="286"/>
      <c r="M19" s="287"/>
      <c r="N19" s="287"/>
      <c r="O19" s="288"/>
      <c r="P19" s="288"/>
      <c r="Q19" s="288"/>
      <c r="R19" s="289"/>
      <c r="S19" s="289"/>
      <c r="T19" s="289"/>
      <c r="U19" s="290">
        <f t="shared" si="0"/>
        <v>0</v>
      </c>
      <c r="V19" s="291"/>
      <c r="W19" s="292"/>
    </row>
    <row r="20" spans="1:26">
      <c r="A20" s="218"/>
      <c r="B20" s="219">
        <v>1</v>
      </c>
      <c r="C20" s="261" t="s">
        <v>68</v>
      </c>
      <c r="D20" s="262"/>
      <c r="E20" s="262"/>
      <c r="F20" s="262"/>
      <c r="G20" s="262"/>
      <c r="H20" s="262"/>
      <c r="I20" s="262"/>
      <c r="J20" s="262"/>
      <c r="K20" s="262"/>
      <c r="L20" s="263"/>
      <c r="M20" s="264"/>
      <c r="N20" s="264"/>
      <c r="O20" s="274"/>
      <c r="P20" s="274"/>
      <c r="Q20" s="274"/>
      <c r="R20" s="268">
        <v>25600</v>
      </c>
      <c r="S20" s="268"/>
      <c r="T20" s="268"/>
      <c r="U20" s="269">
        <f t="shared" si="0"/>
        <v>25600</v>
      </c>
      <c r="V20" s="270"/>
      <c r="W20" s="271"/>
      <c r="X20" s="88"/>
      <c r="Y20" s="221">
        <f>U20</f>
        <v>25600</v>
      </c>
    </row>
    <row r="21" spans="1:26">
      <c r="B21" s="151"/>
      <c r="C21" s="275"/>
      <c r="D21" s="276"/>
      <c r="E21" s="276"/>
      <c r="F21" s="276"/>
      <c r="G21" s="276"/>
      <c r="H21" s="276"/>
      <c r="I21" s="276"/>
      <c r="J21" s="276"/>
      <c r="K21" s="276"/>
      <c r="L21" s="277"/>
      <c r="M21" s="278"/>
      <c r="N21" s="278"/>
      <c r="O21" s="279"/>
      <c r="P21" s="279"/>
      <c r="Q21" s="279"/>
      <c r="R21" s="280"/>
      <c r="S21" s="280"/>
      <c r="T21" s="280"/>
      <c r="U21" s="281">
        <f t="shared" si="0"/>
        <v>0</v>
      </c>
      <c r="V21" s="282"/>
      <c r="W21" s="283"/>
    </row>
    <row r="22" spans="1:26">
      <c r="B22" s="151">
        <v>1</v>
      </c>
      <c r="C22" s="261" t="s">
        <v>105</v>
      </c>
      <c r="D22" s="262"/>
      <c r="E22" s="262"/>
      <c r="F22" s="262"/>
      <c r="G22" s="262"/>
      <c r="H22" s="262"/>
      <c r="I22" s="262"/>
      <c r="J22" s="262"/>
      <c r="K22" s="262"/>
      <c r="L22" s="263"/>
      <c r="M22" s="264"/>
      <c r="N22" s="264"/>
      <c r="O22" s="274"/>
      <c r="P22" s="274"/>
      <c r="Q22" s="274"/>
      <c r="R22" s="268">
        <v>17350</v>
      </c>
      <c r="S22" s="268"/>
      <c r="T22" s="268"/>
      <c r="U22" s="269">
        <f t="shared" si="0"/>
        <v>17350</v>
      </c>
      <c r="V22" s="270"/>
      <c r="W22" s="271"/>
    </row>
    <row r="23" spans="1:26">
      <c r="B23" s="151"/>
      <c r="C23" s="261" t="s">
        <v>106</v>
      </c>
      <c r="D23" s="262"/>
      <c r="E23" s="262"/>
      <c r="F23" s="262"/>
      <c r="G23" s="262"/>
      <c r="H23" s="262"/>
      <c r="I23" s="262"/>
      <c r="J23" s="262"/>
      <c r="K23" s="262"/>
      <c r="L23" s="263"/>
      <c r="M23" s="264"/>
      <c r="N23" s="264"/>
      <c r="O23" s="274"/>
      <c r="P23" s="274"/>
      <c r="Q23" s="274"/>
      <c r="R23" s="268"/>
      <c r="S23" s="268"/>
      <c r="T23" s="268"/>
      <c r="U23" s="269">
        <f t="shared" si="0"/>
        <v>0</v>
      </c>
      <c r="V23" s="270"/>
      <c r="W23" s="271"/>
    </row>
    <row r="24" spans="1:26">
      <c r="B24" s="151">
        <v>1</v>
      </c>
      <c r="C24" s="261" t="s">
        <v>107</v>
      </c>
      <c r="D24" s="262"/>
      <c r="E24" s="262"/>
      <c r="F24" s="262"/>
      <c r="G24" s="262"/>
      <c r="H24" s="262"/>
      <c r="I24" s="262"/>
      <c r="J24" s="262"/>
      <c r="K24" s="262"/>
      <c r="L24" s="263"/>
      <c r="M24" s="264"/>
      <c r="N24" s="264"/>
      <c r="O24" s="274"/>
      <c r="P24" s="274"/>
      <c r="Q24" s="274"/>
      <c r="R24" s="268">
        <v>14345</v>
      </c>
      <c r="S24" s="268"/>
      <c r="T24" s="268"/>
      <c r="U24" s="269">
        <f t="shared" si="0"/>
        <v>14345</v>
      </c>
      <c r="V24" s="270"/>
      <c r="W24" s="271"/>
    </row>
    <row r="25" spans="1:26">
      <c r="B25" s="151">
        <v>1</v>
      </c>
      <c r="C25" s="261" t="s">
        <v>108</v>
      </c>
      <c r="D25" s="262"/>
      <c r="E25" s="262"/>
      <c r="F25" s="262"/>
      <c r="G25" s="262"/>
      <c r="H25" s="262"/>
      <c r="I25" s="262"/>
      <c r="J25" s="262"/>
      <c r="K25" s="262"/>
      <c r="L25" s="263"/>
      <c r="M25" s="272"/>
      <c r="N25" s="273"/>
      <c r="O25" s="274"/>
      <c r="P25" s="274"/>
      <c r="Q25" s="274"/>
      <c r="R25" s="268">
        <v>13200</v>
      </c>
      <c r="S25" s="268"/>
      <c r="T25" s="268"/>
      <c r="U25" s="269">
        <f t="shared" si="0"/>
        <v>13200</v>
      </c>
      <c r="V25" s="270"/>
      <c r="W25" s="271"/>
    </row>
    <row r="26" spans="1:26">
      <c r="B26" s="151"/>
      <c r="C26" s="261"/>
      <c r="D26" s="262"/>
      <c r="E26" s="262"/>
      <c r="F26" s="262"/>
      <c r="G26" s="262"/>
      <c r="H26" s="262"/>
      <c r="I26" s="262"/>
      <c r="J26" s="262"/>
      <c r="K26" s="262"/>
      <c r="L26" s="263"/>
      <c r="M26" s="174"/>
      <c r="N26" s="175"/>
      <c r="O26" s="176"/>
      <c r="P26" s="177"/>
      <c r="Q26" s="178"/>
      <c r="R26" s="268"/>
      <c r="S26" s="268"/>
      <c r="T26" s="268"/>
      <c r="U26" s="152"/>
      <c r="V26" s="153"/>
      <c r="W26" s="154"/>
    </row>
    <row r="27" spans="1:26">
      <c r="B27" s="151"/>
      <c r="C27" s="261"/>
      <c r="D27" s="262"/>
      <c r="E27" s="262"/>
      <c r="F27" s="262"/>
      <c r="G27" s="262"/>
      <c r="H27" s="262"/>
      <c r="I27" s="262"/>
      <c r="J27" s="262"/>
      <c r="K27" s="262"/>
      <c r="L27" s="263"/>
      <c r="M27" s="264"/>
      <c r="N27" s="264"/>
      <c r="O27" s="265"/>
      <c r="P27" s="266"/>
      <c r="Q27" s="267"/>
      <c r="R27" s="268"/>
      <c r="S27" s="268"/>
      <c r="T27" s="268"/>
      <c r="U27" s="269">
        <f>R27*B27</f>
        <v>0</v>
      </c>
      <c r="V27" s="270"/>
      <c r="W27" s="271"/>
    </row>
    <row r="28" spans="1:26">
      <c r="B28" s="151"/>
      <c r="C28" s="261"/>
      <c r="D28" s="262"/>
      <c r="E28" s="262"/>
      <c r="F28" s="262"/>
      <c r="G28" s="262"/>
      <c r="H28" s="262"/>
      <c r="I28" s="262"/>
      <c r="J28" s="262"/>
      <c r="K28" s="262"/>
      <c r="L28" s="263"/>
      <c r="M28" s="264"/>
      <c r="N28" s="264"/>
      <c r="O28" s="265"/>
      <c r="P28" s="266"/>
      <c r="Q28" s="267"/>
      <c r="R28" s="268"/>
      <c r="S28" s="268"/>
      <c r="T28" s="268"/>
      <c r="U28" s="269">
        <f>R28*B28</f>
        <v>0</v>
      </c>
      <c r="V28" s="270"/>
      <c r="W28" s="271"/>
    </row>
    <row r="29" spans="1:26">
      <c r="B29" s="151"/>
      <c r="C29" s="261"/>
      <c r="D29" s="262"/>
      <c r="E29" s="262"/>
      <c r="F29" s="262"/>
      <c r="G29" s="262"/>
      <c r="H29" s="262"/>
      <c r="I29" s="262"/>
      <c r="J29" s="262"/>
      <c r="K29" s="262"/>
      <c r="L29" s="263"/>
      <c r="M29" s="264"/>
      <c r="N29" s="264"/>
      <c r="O29" s="265"/>
      <c r="P29" s="266"/>
      <c r="Q29" s="267"/>
      <c r="R29" s="268"/>
      <c r="S29" s="268"/>
      <c r="T29" s="268"/>
      <c r="U29" s="269">
        <f>R29*B29</f>
        <v>0</v>
      </c>
      <c r="V29" s="270"/>
      <c r="W29" s="271"/>
    </row>
    <row r="30" spans="1:26">
      <c r="B30" s="151"/>
      <c r="C30" s="261"/>
      <c r="D30" s="262"/>
      <c r="E30" s="262"/>
      <c r="F30" s="262"/>
      <c r="G30" s="262"/>
      <c r="H30" s="262"/>
      <c r="I30" s="262"/>
      <c r="J30" s="262"/>
      <c r="K30" s="262"/>
      <c r="L30" s="263"/>
      <c r="M30" s="264"/>
      <c r="N30" s="264"/>
      <c r="O30" s="265"/>
      <c r="P30" s="266"/>
      <c r="Q30" s="267"/>
      <c r="R30" s="268"/>
      <c r="S30" s="268"/>
      <c r="T30" s="268"/>
      <c r="U30" s="269">
        <f>R30*B30</f>
        <v>0</v>
      </c>
      <c r="V30" s="270"/>
      <c r="W30" s="271"/>
    </row>
    <row r="31" spans="1:26">
      <c r="B31" s="182"/>
      <c r="C31" s="18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4"/>
      <c r="U31" s="258">
        <f>SUM(U16:W30)</f>
        <v>116523</v>
      </c>
      <c r="V31" s="259"/>
      <c r="W31" s="260"/>
    </row>
    <row r="36" spans="1:26" ht="60.75">
      <c r="B36" s="162"/>
      <c r="C36" s="162"/>
      <c r="D36" s="162"/>
      <c r="E36" s="162"/>
      <c r="F36" s="162"/>
      <c r="G36" s="162"/>
      <c r="H36" s="162"/>
      <c r="I36" s="163"/>
      <c r="J36" s="163"/>
      <c r="K36" s="163"/>
      <c r="L36" s="163"/>
      <c r="M36" s="163"/>
      <c r="N36" s="163"/>
      <c r="O36" s="163"/>
      <c r="P36" s="163"/>
      <c r="Q36" s="163"/>
      <c r="R36" s="164"/>
      <c r="S36" s="157"/>
      <c r="T36" s="157"/>
      <c r="U36" s="157"/>
      <c r="V36" s="157"/>
      <c r="W36" s="157"/>
      <c r="X36" s="207"/>
    </row>
    <row r="37" spans="1:26">
      <c r="B37" s="305" t="s">
        <v>77</v>
      </c>
      <c r="C37" s="305"/>
      <c r="D37" s="305"/>
      <c r="E37" s="302" t="s">
        <v>78</v>
      </c>
      <c r="F37" s="302"/>
      <c r="G37" s="302"/>
      <c r="H37" s="302"/>
      <c r="I37" s="302"/>
      <c r="J37" s="302"/>
      <c r="K37" s="302"/>
      <c r="L37" s="302"/>
      <c r="M37" s="302"/>
      <c r="N37" s="302"/>
      <c r="O37" s="323"/>
      <c r="P37" s="323"/>
      <c r="Q37" s="323"/>
      <c r="R37" s="323"/>
      <c r="S37" s="323"/>
      <c r="T37" s="165" t="s">
        <v>79</v>
      </c>
      <c r="U37" s="324"/>
      <c r="V37" s="323"/>
      <c r="W37" s="323"/>
      <c r="X37" s="207"/>
    </row>
    <row r="38" spans="1:26">
      <c r="B38" s="305" t="s">
        <v>80</v>
      </c>
      <c r="C38" s="305"/>
      <c r="D38" s="305"/>
      <c r="E38" s="302"/>
      <c r="F38" s="302"/>
      <c r="G38" s="302"/>
      <c r="H38" s="302"/>
      <c r="I38" s="302"/>
      <c r="J38" s="302"/>
      <c r="K38" s="302"/>
      <c r="L38" s="302"/>
      <c r="M38" s="305" t="s">
        <v>81</v>
      </c>
      <c r="N38" s="305"/>
      <c r="O38" s="302"/>
      <c r="P38" s="302"/>
      <c r="Q38" s="302"/>
      <c r="R38" s="302"/>
      <c r="S38" s="302"/>
      <c r="T38" s="166" t="s">
        <v>82</v>
      </c>
      <c r="U38" s="302"/>
      <c r="V38" s="302"/>
      <c r="W38" s="302"/>
      <c r="X38" s="207"/>
    </row>
    <row r="39" spans="1:26">
      <c r="B39" s="305" t="s">
        <v>83</v>
      </c>
      <c r="C39" s="305"/>
      <c r="D39" s="305"/>
      <c r="E39" s="302" t="s">
        <v>84</v>
      </c>
      <c r="F39" s="302"/>
      <c r="G39" s="302"/>
      <c r="H39" s="302"/>
      <c r="I39" s="302"/>
      <c r="J39" s="302"/>
      <c r="K39" s="302"/>
      <c r="L39" s="302"/>
      <c r="M39" s="305" t="s">
        <v>85</v>
      </c>
      <c r="N39" s="305"/>
      <c r="O39" s="302"/>
      <c r="P39" s="302"/>
      <c r="Q39" s="302"/>
      <c r="R39" s="302"/>
      <c r="S39" s="302"/>
      <c r="T39" s="166" t="s">
        <v>86</v>
      </c>
      <c r="U39" s="302" t="s">
        <v>87</v>
      </c>
      <c r="V39" s="302"/>
      <c r="W39" s="302"/>
      <c r="X39" s="207"/>
    </row>
    <row r="40" spans="1:26">
      <c r="B40" s="166" t="s">
        <v>88</v>
      </c>
      <c r="C40" s="166"/>
      <c r="D40" s="167"/>
      <c r="E40" s="302" t="s">
        <v>115</v>
      </c>
      <c r="F40" s="302"/>
      <c r="G40" s="302"/>
      <c r="H40" s="302"/>
      <c r="I40" s="302"/>
      <c r="J40" s="302"/>
      <c r="K40" s="302"/>
      <c r="L40" s="302"/>
      <c r="M40" s="305" t="s">
        <v>89</v>
      </c>
      <c r="N40" s="305"/>
      <c r="O40" s="302" t="s">
        <v>90</v>
      </c>
      <c r="P40" s="302"/>
      <c r="Q40" s="302"/>
      <c r="R40" s="302"/>
      <c r="S40" s="302"/>
      <c r="T40" s="165" t="s">
        <v>89</v>
      </c>
      <c r="U40" s="302"/>
      <c r="V40" s="302"/>
      <c r="W40" s="302"/>
      <c r="X40" s="207"/>
    </row>
    <row r="41" spans="1:26">
      <c r="B41" s="305" t="s">
        <v>91</v>
      </c>
      <c r="C41" s="305"/>
      <c r="D41" s="305"/>
      <c r="E41" s="302"/>
      <c r="F41" s="302"/>
      <c r="G41" s="302"/>
      <c r="H41" s="302"/>
      <c r="I41" s="302"/>
      <c r="J41" s="302"/>
      <c r="K41" s="302"/>
      <c r="L41" s="302"/>
      <c r="M41" s="305" t="s">
        <v>92</v>
      </c>
      <c r="N41" s="305"/>
      <c r="O41" s="302"/>
      <c r="P41" s="302"/>
      <c r="Q41" s="302"/>
      <c r="R41" s="302"/>
      <c r="S41" s="302"/>
      <c r="T41" s="165" t="s">
        <v>93</v>
      </c>
      <c r="U41" s="302"/>
      <c r="V41" s="302"/>
      <c r="W41" s="302"/>
      <c r="X41" s="207"/>
    </row>
    <row r="42" spans="1:26">
      <c r="B42" s="303" t="s">
        <v>94</v>
      </c>
      <c r="C42" s="303"/>
      <c r="D42" s="303"/>
      <c r="E42" s="304" t="s">
        <v>95</v>
      </c>
      <c r="F42" s="304"/>
      <c r="G42" s="304"/>
      <c r="H42" s="168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70"/>
      <c r="X42" s="207"/>
    </row>
    <row r="43" spans="1:26">
      <c r="B43" s="171"/>
      <c r="C43" s="172"/>
      <c r="D43" s="172"/>
      <c r="E43" s="169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69"/>
      <c r="V43" s="169"/>
      <c r="W43" s="170"/>
      <c r="X43" s="207"/>
    </row>
    <row r="44" spans="1:26">
      <c r="B44" s="173" t="s">
        <v>96</v>
      </c>
      <c r="C44" s="293" t="s">
        <v>97</v>
      </c>
      <c r="D44" s="294"/>
      <c r="E44" s="294"/>
      <c r="F44" s="294"/>
      <c r="G44" s="294"/>
      <c r="H44" s="294"/>
      <c r="I44" s="294"/>
      <c r="J44" s="294"/>
      <c r="K44" s="294"/>
      <c r="L44" s="295"/>
      <c r="M44" s="296" t="s">
        <v>98</v>
      </c>
      <c r="N44" s="296"/>
      <c r="O44" s="297" t="s">
        <v>99</v>
      </c>
      <c r="P44" s="298"/>
      <c r="Q44" s="299"/>
      <c r="R44" s="300" t="s">
        <v>100</v>
      </c>
      <c r="S44" s="300"/>
      <c r="T44" s="300"/>
      <c r="U44" s="301" t="s">
        <v>101</v>
      </c>
      <c r="V44" s="301"/>
      <c r="W44" s="301"/>
      <c r="X44" s="208"/>
    </row>
    <row r="45" spans="1:26">
      <c r="B45" s="151">
        <v>1</v>
      </c>
      <c r="C45" s="261" t="s">
        <v>102</v>
      </c>
      <c r="D45" s="262"/>
      <c r="E45" s="262"/>
      <c r="F45" s="262"/>
      <c r="G45" s="262"/>
      <c r="H45" s="262"/>
      <c r="I45" s="262"/>
      <c r="J45" s="262"/>
      <c r="K45" s="262"/>
      <c r="L45" s="263"/>
      <c r="M45" s="272" t="s">
        <v>116</v>
      </c>
      <c r="N45" s="273"/>
      <c r="O45" s="261" t="s">
        <v>117</v>
      </c>
      <c r="P45" s="262"/>
      <c r="Q45" s="263"/>
      <c r="R45" s="268">
        <v>19000</v>
      </c>
      <c r="S45" s="268"/>
      <c r="T45" s="268"/>
      <c r="U45" s="269">
        <v>19000</v>
      </c>
      <c r="V45" s="270"/>
      <c r="W45" s="271"/>
      <c r="X45" s="209"/>
    </row>
    <row r="46" spans="1:26">
      <c r="B46" s="217">
        <v>1</v>
      </c>
      <c r="C46" s="284" t="s">
        <v>103</v>
      </c>
      <c r="D46" s="285"/>
      <c r="E46" s="285"/>
      <c r="F46" s="285"/>
      <c r="G46" s="285"/>
      <c r="H46" s="285"/>
      <c r="I46" s="285"/>
      <c r="J46" s="285"/>
      <c r="K46" s="285"/>
      <c r="L46" s="286"/>
      <c r="M46" s="325" t="s">
        <v>116</v>
      </c>
      <c r="N46" s="326"/>
      <c r="O46" s="284" t="s">
        <v>117</v>
      </c>
      <c r="P46" s="285"/>
      <c r="Q46" s="286"/>
      <c r="R46" s="289">
        <v>11900</v>
      </c>
      <c r="S46" s="289"/>
      <c r="T46" s="289"/>
      <c r="U46" s="290">
        <v>11900</v>
      </c>
      <c r="V46" s="291"/>
      <c r="W46" s="292"/>
      <c r="X46" s="210"/>
      <c r="Z46" s="1">
        <f>U46</f>
        <v>11900</v>
      </c>
    </row>
    <row r="47" spans="1:26" ht="14.25" customHeight="1">
      <c r="A47" s="218"/>
      <c r="B47" s="219">
        <v>1</v>
      </c>
      <c r="C47" s="261" t="s">
        <v>104</v>
      </c>
      <c r="D47" s="262"/>
      <c r="E47" s="262"/>
      <c r="F47" s="262"/>
      <c r="G47" s="262"/>
      <c r="H47" s="262"/>
      <c r="I47" s="262"/>
      <c r="J47" s="262"/>
      <c r="K47" s="262"/>
      <c r="L47" s="263"/>
      <c r="M47" s="272" t="s">
        <v>116</v>
      </c>
      <c r="N47" s="273"/>
      <c r="O47" s="261" t="s">
        <v>117</v>
      </c>
      <c r="P47" s="262"/>
      <c r="Q47" s="263"/>
      <c r="R47" s="268">
        <v>9500</v>
      </c>
      <c r="S47" s="268"/>
      <c r="T47" s="268"/>
      <c r="U47" s="269">
        <v>9500</v>
      </c>
      <c r="V47" s="270"/>
      <c r="W47" s="271"/>
      <c r="X47" s="220"/>
      <c r="Y47" s="89"/>
      <c r="Z47" s="221"/>
    </row>
    <row r="48" spans="1:26">
      <c r="B48" s="217"/>
      <c r="C48" s="327"/>
      <c r="D48" s="328"/>
      <c r="E48" s="328"/>
      <c r="F48" s="328"/>
      <c r="G48" s="328"/>
      <c r="H48" s="328"/>
      <c r="I48" s="328"/>
      <c r="J48" s="328"/>
      <c r="K48" s="328"/>
      <c r="L48" s="329"/>
      <c r="M48" s="330"/>
      <c r="N48" s="330"/>
      <c r="O48" s="331"/>
      <c r="P48" s="331"/>
      <c r="Q48" s="331"/>
      <c r="R48" s="332"/>
      <c r="S48" s="332"/>
      <c r="T48" s="332"/>
      <c r="U48" s="333"/>
      <c r="V48" s="225"/>
      <c r="W48" s="334"/>
      <c r="X48" s="210"/>
    </row>
    <row r="49" spans="1:26">
      <c r="A49" s="218"/>
      <c r="B49" s="219">
        <v>1</v>
      </c>
      <c r="C49" s="261" t="s">
        <v>68</v>
      </c>
      <c r="D49" s="262"/>
      <c r="E49" s="262"/>
      <c r="F49" s="262"/>
      <c r="G49" s="262"/>
      <c r="H49" s="262"/>
      <c r="I49" s="262"/>
      <c r="J49" s="262"/>
      <c r="K49" s="262"/>
      <c r="L49" s="263"/>
      <c r="M49" s="264" t="s">
        <v>118</v>
      </c>
      <c r="N49" s="264"/>
      <c r="O49" s="274">
        <v>2836582</v>
      </c>
      <c r="P49" s="274"/>
      <c r="Q49" s="274"/>
      <c r="R49" s="268">
        <v>18882.2</v>
      </c>
      <c r="S49" s="268"/>
      <c r="T49" s="268"/>
      <c r="U49" s="269">
        <v>18882</v>
      </c>
      <c r="V49" s="270"/>
      <c r="W49" s="271"/>
      <c r="X49" s="220"/>
      <c r="Y49" s="221">
        <f>U49</f>
        <v>18882</v>
      </c>
    </row>
    <row r="50" spans="1:26">
      <c r="B50" s="151"/>
      <c r="C50" s="275"/>
      <c r="D50" s="276"/>
      <c r="E50" s="276"/>
      <c r="F50" s="276"/>
      <c r="G50" s="276"/>
      <c r="H50" s="276"/>
      <c r="I50" s="276"/>
      <c r="J50" s="276"/>
      <c r="K50" s="276"/>
      <c r="L50" s="277"/>
      <c r="M50" s="278"/>
      <c r="N50" s="278"/>
      <c r="O50" s="279"/>
      <c r="P50" s="279"/>
      <c r="Q50" s="279"/>
      <c r="R50" s="280"/>
      <c r="S50" s="280"/>
      <c r="T50" s="280"/>
      <c r="U50" s="281"/>
      <c r="V50" s="282"/>
      <c r="W50" s="283"/>
      <c r="X50" s="210"/>
    </row>
    <row r="51" spans="1:26">
      <c r="B51" s="151">
        <v>1</v>
      </c>
      <c r="C51" s="261" t="s">
        <v>105</v>
      </c>
      <c r="D51" s="262"/>
      <c r="E51" s="262"/>
      <c r="F51" s="262"/>
      <c r="G51" s="262"/>
      <c r="H51" s="262"/>
      <c r="I51" s="262"/>
      <c r="J51" s="262"/>
      <c r="K51" s="262"/>
      <c r="L51" s="263"/>
      <c r="M51" s="264" t="s">
        <v>119</v>
      </c>
      <c r="N51" s="264"/>
      <c r="O51" s="274">
        <v>2786878</v>
      </c>
      <c r="P51" s="274"/>
      <c r="Q51" s="274"/>
      <c r="R51" s="268">
        <v>27000</v>
      </c>
      <c r="S51" s="268"/>
      <c r="T51" s="268"/>
      <c r="U51" s="269">
        <v>27000</v>
      </c>
      <c r="V51" s="270"/>
      <c r="W51" s="271"/>
      <c r="X51" s="210"/>
    </row>
    <row r="52" spans="1:26">
      <c r="B52" s="151"/>
      <c r="C52" s="261" t="s">
        <v>120</v>
      </c>
      <c r="D52" s="262"/>
      <c r="E52" s="262"/>
      <c r="F52" s="262"/>
      <c r="G52" s="262"/>
      <c r="H52" s="262"/>
      <c r="I52" s="262"/>
      <c r="J52" s="262"/>
      <c r="K52" s="262"/>
      <c r="L52" s="263"/>
      <c r="M52" s="264"/>
      <c r="N52" s="264"/>
      <c r="O52" s="274"/>
      <c r="P52" s="274"/>
      <c r="Q52" s="274"/>
      <c r="R52" s="268"/>
      <c r="S52" s="268"/>
      <c r="T52" s="268"/>
      <c r="U52" s="269"/>
      <c r="V52" s="270"/>
      <c r="W52" s="271"/>
      <c r="X52" s="210"/>
    </row>
    <row r="53" spans="1:26">
      <c r="B53" s="151"/>
      <c r="C53" s="261"/>
      <c r="D53" s="262"/>
      <c r="E53" s="262"/>
      <c r="F53" s="262"/>
      <c r="G53" s="262"/>
      <c r="H53" s="262"/>
      <c r="I53" s="262"/>
      <c r="J53" s="262"/>
      <c r="K53" s="262"/>
      <c r="L53" s="263"/>
      <c r="M53" s="264"/>
      <c r="N53" s="264"/>
      <c r="O53" s="274"/>
      <c r="P53" s="274"/>
      <c r="Q53" s="274"/>
      <c r="R53" s="268"/>
      <c r="S53" s="268"/>
      <c r="T53" s="268"/>
      <c r="U53" s="269"/>
      <c r="V53" s="270"/>
      <c r="W53" s="271"/>
      <c r="X53" s="210"/>
    </row>
    <row r="54" spans="1:26">
      <c r="B54" s="151">
        <v>1</v>
      </c>
      <c r="C54" s="261" t="s">
        <v>108</v>
      </c>
      <c r="D54" s="262"/>
      <c r="E54" s="262"/>
      <c r="F54" s="262"/>
      <c r="G54" s="262"/>
      <c r="H54" s="262"/>
      <c r="I54" s="262"/>
      <c r="J54" s="262"/>
      <c r="K54" s="262"/>
      <c r="L54" s="263"/>
      <c r="M54" s="272" t="s">
        <v>121</v>
      </c>
      <c r="N54" s="273"/>
      <c r="O54" s="274" t="s">
        <v>117</v>
      </c>
      <c r="P54" s="274"/>
      <c r="Q54" s="274"/>
      <c r="R54" s="268">
        <v>14900</v>
      </c>
      <c r="S54" s="268"/>
      <c r="T54" s="268"/>
      <c r="U54" s="269">
        <v>14900</v>
      </c>
      <c r="V54" s="270"/>
      <c r="W54" s="271"/>
      <c r="X54" s="210"/>
    </row>
    <row r="55" spans="1:26">
      <c r="B55" s="151"/>
      <c r="C55" s="261"/>
      <c r="D55" s="262"/>
      <c r="E55" s="262"/>
      <c r="F55" s="262"/>
      <c r="G55" s="262"/>
      <c r="H55" s="262"/>
      <c r="I55" s="262"/>
      <c r="J55" s="262"/>
      <c r="K55" s="262"/>
      <c r="L55" s="263"/>
      <c r="M55" s="174"/>
      <c r="N55" s="175"/>
      <c r="O55" s="179"/>
      <c r="P55" s="180"/>
      <c r="Q55" s="181"/>
      <c r="R55" s="268"/>
      <c r="S55" s="268"/>
      <c r="T55" s="268"/>
      <c r="U55" s="152"/>
      <c r="V55" s="153"/>
      <c r="W55" s="154"/>
      <c r="X55" s="210"/>
    </row>
    <row r="56" spans="1:26">
      <c r="B56" s="151">
        <v>1</v>
      </c>
      <c r="C56" s="261" t="s">
        <v>122</v>
      </c>
      <c r="D56" s="262"/>
      <c r="E56" s="262"/>
      <c r="F56" s="262"/>
      <c r="G56" s="262"/>
      <c r="H56" s="262"/>
      <c r="I56" s="262"/>
      <c r="J56" s="262"/>
      <c r="K56" s="262"/>
      <c r="L56" s="263"/>
      <c r="M56" s="264" t="s">
        <v>116</v>
      </c>
      <c r="N56" s="264"/>
      <c r="O56" s="265" t="s">
        <v>117</v>
      </c>
      <c r="P56" s="266"/>
      <c r="Q56" s="267"/>
      <c r="R56" s="268">
        <v>3500</v>
      </c>
      <c r="S56" s="268"/>
      <c r="T56" s="268"/>
      <c r="U56" s="269">
        <v>3500</v>
      </c>
      <c r="V56" s="270"/>
      <c r="W56" s="271"/>
      <c r="X56" s="209"/>
    </row>
    <row r="57" spans="1:26">
      <c r="B57" s="151"/>
      <c r="C57" s="261"/>
      <c r="D57" s="262"/>
      <c r="E57" s="262"/>
      <c r="F57" s="262"/>
      <c r="G57" s="262"/>
      <c r="H57" s="262"/>
      <c r="I57" s="262"/>
      <c r="J57" s="262"/>
      <c r="K57" s="262"/>
      <c r="L57" s="263"/>
      <c r="M57" s="264"/>
      <c r="N57" s="264"/>
      <c r="O57" s="265"/>
      <c r="P57" s="266"/>
      <c r="Q57" s="267"/>
      <c r="R57" s="268"/>
      <c r="S57" s="268"/>
      <c r="T57" s="268"/>
      <c r="U57" s="269"/>
      <c r="V57" s="270"/>
      <c r="W57" s="271"/>
      <c r="X57" s="209"/>
    </row>
    <row r="58" spans="1:26">
      <c r="B58" s="151"/>
      <c r="C58" s="261"/>
      <c r="D58" s="262"/>
      <c r="E58" s="262"/>
      <c r="F58" s="262"/>
      <c r="G58" s="262"/>
      <c r="H58" s="262"/>
      <c r="I58" s="262"/>
      <c r="J58" s="262"/>
      <c r="K58" s="262"/>
      <c r="L58" s="263"/>
      <c r="M58" s="264"/>
      <c r="N58" s="264"/>
      <c r="O58" s="265"/>
      <c r="P58" s="266"/>
      <c r="Q58" s="267"/>
      <c r="R58" s="268"/>
      <c r="S58" s="268"/>
      <c r="T58" s="268"/>
      <c r="U58" s="269"/>
      <c r="V58" s="270"/>
      <c r="W58" s="271"/>
      <c r="X58" s="209"/>
    </row>
    <row r="59" spans="1:26">
      <c r="B59" s="151"/>
      <c r="C59" s="261"/>
      <c r="D59" s="262"/>
      <c r="E59" s="262"/>
      <c r="F59" s="262"/>
      <c r="G59" s="262"/>
      <c r="H59" s="262"/>
      <c r="I59" s="262"/>
      <c r="J59" s="262"/>
      <c r="K59" s="262"/>
      <c r="L59" s="263"/>
      <c r="M59" s="264"/>
      <c r="N59" s="264"/>
      <c r="O59" s="265"/>
      <c r="P59" s="266"/>
      <c r="Q59" s="267"/>
      <c r="R59" s="268"/>
      <c r="S59" s="268"/>
      <c r="T59" s="268"/>
      <c r="U59" s="269"/>
      <c r="V59" s="270"/>
      <c r="W59" s="271"/>
      <c r="X59" s="209"/>
    </row>
    <row r="60" spans="1:26">
      <c r="B60" s="182"/>
      <c r="C60" s="182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4"/>
      <c r="U60" s="258">
        <f>U45+U46+U47+U49+U51+U54+U56</f>
        <v>104682</v>
      </c>
      <c r="V60" s="259"/>
      <c r="W60" s="260"/>
      <c r="X60" s="210"/>
    </row>
    <row r="61" spans="1:26">
      <c r="B61" s="211"/>
      <c r="C61" s="212"/>
      <c r="D61" s="212"/>
      <c r="E61" s="212"/>
      <c r="F61" s="212"/>
      <c r="G61" s="212"/>
      <c r="H61" s="212"/>
      <c r="I61" s="212"/>
      <c r="J61" s="211"/>
      <c r="K61" s="183"/>
      <c r="L61" s="212"/>
      <c r="M61" s="212"/>
      <c r="N61" s="212"/>
      <c r="O61" s="212"/>
      <c r="P61" s="212"/>
      <c r="Q61" s="212"/>
      <c r="R61" s="212"/>
      <c r="S61" s="212"/>
      <c r="T61" s="213"/>
      <c r="U61" s="214"/>
      <c r="V61" s="214"/>
      <c r="W61" s="214"/>
      <c r="X61" s="215"/>
    </row>
    <row r="62" spans="1:26">
      <c r="Y62" s="1">
        <f>SUM(Y1:Y60)</f>
        <v>44482</v>
      </c>
      <c r="Z62" s="1">
        <f>SUM(Z14:Z48)</f>
        <v>26128</v>
      </c>
    </row>
    <row r="64" spans="1:26">
      <c r="X64" t="s">
        <v>126</v>
      </c>
      <c r="Y64" s="1">
        <f>Y62/2</f>
        <v>22241</v>
      </c>
      <c r="Z64" s="1">
        <f>Z62/2</f>
        <v>13064</v>
      </c>
    </row>
    <row r="65" spans="24:28">
      <c r="X65" s="216" t="s">
        <v>125</v>
      </c>
      <c r="Y65" s="1">
        <v>23000</v>
      </c>
      <c r="Z65" s="1">
        <v>13500</v>
      </c>
      <c r="AB65">
        <v>172.6</v>
      </c>
    </row>
  </sheetData>
  <mergeCells count="213">
    <mergeCell ref="C59:L59"/>
    <mergeCell ref="M59:N59"/>
    <mergeCell ref="O59:Q59"/>
    <mergeCell ref="R59:T59"/>
    <mergeCell ref="U59:W59"/>
    <mergeCell ref="U60:W60"/>
    <mergeCell ref="C57:L57"/>
    <mergeCell ref="M57:N57"/>
    <mergeCell ref="O57:Q57"/>
    <mergeCell ref="R57:T57"/>
    <mergeCell ref="U57:W57"/>
    <mergeCell ref="C58:L58"/>
    <mergeCell ref="M58:N58"/>
    <mergeCell ref="O58:Q58"/>
    <mergeCell ref="R58:T58"/>
    <mergeCell ref="U58:W58"/>
    <mergeCell ref="C54:L54"/>
    <mergeCell ref="M54:N54"/>
    <mergeCell ref="O54:Q54"/>
    <mergeCell ref="R54:T54"/>
    <mergeCell ref="U54:W54"/>
    <mergeCell ref="C55:L55"/>
    <mergeCell ref="R55:T55"/>
    <mergeCell ref="C56:L56"/>
    <mergeCell ref="M56:N56"/>
    <mergeCell ref="O56:Q56"/>
    <mergeCell ref="R56:T56"/>
    <mergeCell ref="U56:W56"/>
    <mergeCell ref="C52:L52"/>
    <mergeCell ref="M52:N52"/>
    <mergeCell ref="O52:Q52"/>
    <mergeCell ref="R52:T52"/>
    <mergeCell ref="U52:W52"/>
    <mergeCell ref="C53:L53"/>
    <mergeCell ref="M53:N53"/>
    <mergeCell ref="O53:Q53"/>
    <mergeCell ref="R53:T53"/>
    <mergeCell ref="U53:W53"/>
    <mergeCell ref="C50:L50"/>
    <mergeCell ref="M50:N50"/>
    <mergeCell ref="O50:Q50"/>
    <mergeCell ref="R50:T50"/>
    <mergeCell ref="U50:W50"/>
    <mergeCell ref="C51:L51"/>
    <mergeCell ref="M51:N51"/>
    <mergeCell ref="O51:Q51"/>
    <mergeCell ref="R51:T51"/>
    <mergeCell ref="U51:W51"/>
    <mergeCell ref="C48:L48"/>
    <mergeCell ref="M48:N48"/>
    <mergeCell ref="O48:Q48"/>
    <mergeCell ref="R48:T48"/>
    <mergeCell ref="U48:W48"/>
    <mergeCell ref="C49:L49"/>
    <mergeCell ref="M49:N49"/>
    <mergeCell ref="O49:Q49"/>
    <mergeCell ref="R49:T49"/>
    <mergeCell ref="U49:W49"/>
    <mergeCell ref="C46:L46"/>
    <mergeCell ref="M46:N46"/>
    <mergeCell ref="O46:Q46"/>
    <mergeCell ref="R46:T46"/>
    <mergeCell ref="U46:W46"/>
    <mergeCell ref="C47:L47"/>
    <mergeCell ref="M47:N47"/>
    <mergeCell ref="O47:Q47"/>
    <mergeCell ref="R47:T47"/>
    <mergeCell ref="U47:W47"/>
    <mergeCell ref="B42:D42"/>
    <mergeCell ref="E42:G42"/>
    <mergeCell ref="C44:L44"/>
    <mergeCell ref="M44:N44"/>
    <mergeCell ref="O44:Q44"/>
    <mergeCell ref="R44:T44"/>
    <mergeCell ref="U44:W44"/>
    <mergeCell ref="C45:L45"/>
    <mergeCell ref="M45:N45"/>
    <mergeCell ref="O45:Q45"/>
    <mergeCell ref="R45:T45"/>
    <mergeCell ref="U45:W45"/>
    <mergeCell ref="E40:L40"/>
    <mergeCell ref="M40:N40"/>
    <mergeCell ref="O40:S40"/>
    <mergeCell ref="U40:W40"/>
    <mergeCell ref="B41:D41"/>
    <mergeCell ref="E41:L41"/>
    <mergeCell ref="M41:N41"/>
    <mergeCell ref="O41:S41"/>
    <mergeCell ref="U41:W41"/>
    <mergeCell ref="B38:D38"/>
    <mergeCell ref="E38:L38"/>
    <mergeCell ref="M38:N38"/>
    <mergeCell ref="O38:S38"/>
    <mergeCell ref="U38:W38"/>
    <mergeCell ref="B39:D39"/>
    <mergeCell ref="E39:L39"/>
    <mergeCell ref="M39:N39"/>
    <mergeCell ref="O39:S39"/>
    <mergeCell ref="U39:W39"/>
    <mergeCell ref="B2:H6"/>
    <mergeCell ref="I2:Q2"/>
    <mergeCell ref="R2:W2"/>
    <mergeCell ref="I3:Q3"/>
    <mergeCell ref="I4:Q4"/>
    <mergeCell ref="I5:Q5"/>
    <mergeCell ref="I6:Q6"/>
    <mergeCell ref="B37:D37"/>
    <mergeCell ref="E37:N37"/>
    <mergeCell ref="O37:S37"/>
    <mergeCell ref="U37:W37"/>
    <mergeCell ref="B8:D8"/>
    <mergeCell ref="E8:N8"/>
    <mergeCell ref="O8:S8"/>
    <mergeCell ref="U8:W8"/>
    <mergeCell ref="B9:D9"/>
    <mergeCell ref="E9:L9"/>
    <mergeCell ref="M9:N9"/>
    <mergeCell ref="O9:S9"/>
    <mergeCell ref="U9:W9"/>
    <mergeCell ref="B12:D12"/>
    <mergeCell ref="E12:L12"/>
    <mergeCell ref="M12:N12"/>
    <mergeCell ref="O12:S12"/>
    <mergeCell ref="U12:W12"/>
    <mergeCell ref="B13:D13"/>
    <mergeCell ref="E13:G13"/>
    <mergeCell ref="B10:D10"/>
    <mergeCell ref="E10:L10"/>
    <mergeCell ref="M10:N10"/>
    <mergeCell ref="O10:S10"/>
    <mergeCell ref="U10:W10"/>
    <mergeCell ref="E11:L11"/>
    <mergeCell ref="M11:N11"/>
    <mergeCell ref="O11:S11"/>
    <mergeCell ref="U11:W11"/>
    <mergeCell ref="C15:L15"/>
    <mergeCell ref="M15:N15"/>
    <mergeCell ref="O15:Q15"/>
    <mergeCell ref="R15:T15"/>
    <mergeCell ref="U15:W15"/>
    <mergeCell ref="C16:L16"/>
    <mergeCell ref="M16:N16"/>
    <mergeCell ref="O16:Q16"/>
    <mergeCell ref="R16:T16"/>
    <mergeCell ref="U16:W16"/>
    <mergeCell ref="C17:L17"/>
    <mergeCell ref="M17:N17"/>
    <mergeCell ref="O17:Q17"/>
    <mergeCell ref="R17:T17"/>
    <mergeCell ref="U17:W17"/>
    <mergeCell ref="C18:L18"/>
    <mergeCell ref="M18:N18"/>
    <mergeCell ref="O18:Q18"/>
    <mergeCell ref="R18:T18"/>
    <mergeCell ref="U18:W18"/>
    <mergeCell ref="C19:L19"/>
    <mergeCell ref="M19:N19"/>
    <mergeCell ref="O19:Q19"/>
    <mergeCell ref="R19:T19"/>
    <mergeCell ref="U19:W19"/>
    <mergeCell ref="C20:L20"/>
    <mergeCell ref="M20:N20"/>
    <mergeCell ref="O20:Q20"/>
    <mergeCell ref="R20:T20"/>
    <mergeCell ref="U20:W20"/>
    <mergeCell ref="C21:L21"/>
    <mergeCell ref="M21:N21"/>
    <mergeCell ref="O21:Q21"/>
    <mergeCell ref="R21:T21"/>
    <mergeCell ref="U21:W21"/>
    <mergeCell ref="C22:L22"/>
    <mergeCell ref="M22:N22"/>
    <mergeCell ref="O22:Q22"/>
    <mergeCell ref="R22:T22"/>
    <mergeCell ref="U22:W22"/>
    <mergeCell ref="C25:L25"/>
    <mergeCell ref="M25:N25"/>
    <mergeCell ref="O25:Q25"/>
    <mergeCell ref="R25:T25"/>
    <mergeCell ref="U25:W25"/>
    <mergeCell ref="C26:L26"/>
    <mergeCell ref="R26:T26"/>
    <mergeCell ref="C23:L23"/>
    <mergeCell ref="M23:N23"/>
    <mergeCell ref="O23:Q23"/>
    <mergeCell ref="R23:T23"/>
    <mergeCell ref="U23:W23"/>
    <mergeCell ref="C24:L24"/>
    <mergeCell ref="M24:N24"/>
    <mergeCell ref="O24:Q24"/>
    <mergeCell ref="R24:T24"/>
    <mergeCell ref="U24:W24"/>
    <mergeCell ref="C27:L27"/>
    <mergeCell ref="M27:N27"/>
    <mergeCell ref="O27:Q27"/>
    <mergeCell ref="R27:T27"/>
    <mergeCell ref="U27:W27"/>
    <mergeCell ref="C28:L28"/>
    <mergeCell ref="M28:N28"/>
    <mergeCell ref="O28:Q28"/>
    <mergeCell ref="R28:T28"/>
    <mergeCell ref="U28:W28"/>
    <mergeCell ref="U31:W31"/>
    <mergeCell ref="C29:L29"/>
    <mergeCell ref="M29:N29"/>
    <mergeCell ref="O29:Q29"/>
    <mergeCell ref="R29:T29"/>
    <mergeCell ref="U29:W29"/>
    <mergeCell ref="C30:L30"/>
    <mergeCell ref="M30:N30"/>
    <mergeCell ref="O30:Q30"/>
    <mergeCell ref="R30:T30"/>
    <mergeCell ref="U30:W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 FISICO FINANCEIRO</vt:lpstr>
      <vt:lpstr>COMPOSIÇÃO 1</vt:lpstr>
      <vt:lpstr>'CRONOGRAMA FISICO FINANCEIRO'!Area_de_impressao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2017-09-13T13:19:25Z</cp:lastPrinted>
  <dcterms:created xsi:type="dcterms:W3CDTF">2017-07-12T19:05:53Z</dcterms:created>
  <dcterms:modified xsi:type="dcterms:W3CDTF">2017-09-14T13:17:17Z</dcterms:modified>
</cp:coreProperties>
</file>